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5100" activeTab="2"/>
  </bookViews>
  <sheets>
    <sheet name="p60アメニティ " sheetId="1" r:id="rId1"/>
    <sheet name="p61エコライフ" sheetId="2" r:id="rId2"/>
    <sheet name="Graph1" sheetId="3" r:id="rId3"/>
  </sheets>
  <definedNames>
    <definedName name="_xlnm.Print_Area" localSheetId="1">'p61エコライフ'!$A$1:$P$26</definedName>
  </definedNames>
  <calcPr fullCalcOnLoad="1"/>
</workbook>
</file>

<file path=xl/sharedStrings.xml><?xml version="1.0" encoding="utf-8"?>
<sst xmlns="http://schemas.openxmlformats.org/spreadsheetml/2006/main" count="123" uniqueCount="96">
  <si>
    <t>女</t>
  </si>
  <si>
    <t>男</t>
  </si>
  <si>
    <t>(単位：%)</t>
  </si>
  <si>
    <t>1 調査の目的</t>
  </si>
  <si>
    <t>2 調査期間</t>
  </si>
  <si>
    <t>3 調査対象</t>
  </si>
  <si>
    <t>4 調査方法</t>
  </si>
  <si>
    <t>5 調査項目</t>
  </si>
  <si>
    <t>21'いいだ環境プランに掲げた目標値の管理のために、毎年実施する調査</t>
  </si>
  <si>
    <t>飯田市民１,000人(15歳以上、無作為抽出)</t>
  </si>
  <si>
    <t>満足</t>
  </si>
  <si>
    <t>やや満足</t>
  </si>
  <si>
    <t>どちらでもない</t>
  </si>
  <si>
    <t>やや不満</t>
  </si>
  <si>
    <t>不満</t>
  </si>
  <si>
    <t>計</t>
  </si>
  <si>
    <t>10代</t>
  </si>
  <si>
    <t>20代</t>
  </si>
  <si>
    <t>30代</t>
  </si>
  <si>
    <t>40代</t>
  </si>
  <si>
    <t>50代</t>
  </si>
  <si>
    <t>60代～</t>
  </si>
  <si>
    <t>満足度　　　（満足＋やや満足）</t>
  </si>
  <si>
    <t>郵送法、回答は同封の返信用はがき</t>
  </si>
  <si>
    <t>(1)アメニティ目標</t>
  </si>
  <si>
    <t>(2)エコライフ目標</t>
  </si>
  <si>
    <t>ア　ごみを減らす工夫をしている。</t>
  </si>
  <si>
    <t>イ　買い物時に買い物袋を持参する。</t>
  </si>
  <si>
    <t>ウ　ごみの分別はきちんとやっている。</t>
  </si>
  <si>
    <t>カ　マイカーは使わずバス、電車などを利用している。</t>
  </si>
  <si>
    <t>エ　環境に配慮した商品を買うようにしている。</t>
  </si>
  <si>
    <t>オ　テレビや電灯をつけっぱなしにしないようにしている。</t>
  </si>
  <si>
    <t>キ　環境に配慮した生活を積極的にしている。</t>
  </si>
  <si>
    <t>ク　なるべく自然とふれあうようにしている。</t>
  </si>
  <si>
    <t>ケ　水を大切に使うようにしている。</t>
  </si>
  <si>
    <t>サ　油を流しに流さないようにしている。</t>
  </si>
  <si>
    <t>シ　ビニールやプラスチックを燃やさないようにしている。</t>
  </si>
  <si>
    <t>コ　地域の良い景観づくりに協力している。</t>
  </si>
  <si>
    <t>H11</t>
  </si>
  <si>
    <t>H12</t>
  </si>
  <si>
    <t>H13</t>
  </si>
  <si>
    <t>H14</t>
  </si>
  <si>
    <t>H15</t>
  </si>
  <si>
    <t>H16</t>
  </si>
  <si>
    <t>H17</t>
  </si>
  <si>
    <t>H18</t>
  </si>
  <si>
    <t>1　住民アンケート集計表</t>
  </si>
  <si>
    <t>　(1)　アメニティ目標</t>
  </si>
  <si>
    <t>H10</t>
  </si>
  <si>
    <t>H19</t>
  </si>
  <si>
    <t>H20</t>
  </si>
  <si>
    <t>H21</t>
  </si>
  <si>
    <t>(2)　エコライフ目標</t>
  </si>
  <si>
    <t>（目標年度は平成23年度）</t>
  </si>
  <si>
    <t>項目</t>
  </si>
  <si>
    <t>H23
目標</t>
  </si>
  <si>
    <t>ごみを減らす工夫をしている</t>
  </si>
  <si>
    <t>ごみの分別はきちんとやっている</t>
  </si>
  <si>
    <t>環境に配慮した商品を買うようにしている</t>
  </si>
  <si>
    <t>テレビや電灯はつけっぱなしにしないようにしている</t>
  </si>
  <si>
    <t>マイカーは使わずバス、電車などを利用している</t>
  </si>
  <si>
    <t>環境に配慮した生活を積極的にしている</t>
  </si>
  <si>
    <t>なるべく自然とふれあうようにしている</t>
  </si>
  <si>
    <t>水を大切に使うようにしている</t>
  </si>
  <si>
    <t>地域の良い景観づくりに協力している</t>
  </si>
  <si>
    <t>油を流しに流さないようにしている</t>
  </si>
  <si>
    <t>ビニールやプラスチックを燃やさないようにしている</t>
  </si>
  <si>
    <t>「必ず実行している」・「だいたい実行している」とアンケートで答えた市民の割合（％）</t>
  </si>
  <si>
    <t>H10</t>
  </si>
  <si>
    <t>H20</t>
  </si>
  <si>
    <t>買い物時に買い物袋を持参する</t>
  </si>
  <si>
    <t>目標値：平成23年度において市民アンケートにおける｢満足･やや満足｣の割合を2/3（67％）以上とする｡</t>
  </si>
  <si>
    <t>H21</t>
  </si>
  <si>
    <t>５　環境学習の推進</t>
  </si>
  <si>
    <t>H22</t>
  </si>
  <si>
    <t>平成23年2月</t>
  </si>
  <si>
    <t>冷房・暖房の設定温度の見直しを行っている</t>
  </si>
  <si>
    <t>地元産食材を意識して購入、消費している</t>
  </si>
  <si>
    <t>目標への達成率</t>
  </si>
  <si>
    <t>H23</t>
  </si>
  <si>
    <t>回答数</t>
  </si>
  <si>
    <t>H8</t>
  </si>
  <si>
    <t>H9</t>
  </si>
  <si>
    <t>-</t>
  </si>
  <si>
    <t>-</t>
  </si>
  <si>
    <t>性別不明</t>
  </si>
  <si>
    <t>計</t>
  </si>
  <si>
    <t>年齢不明</t>
  </si>
  <si>
    <t>いらなくなったものの再利用を行っている</t>
  </si>
  <si>
    <t>地域の環境活動に協力している</t>
  </si>
  <si>
    <t>※-は、不明</t>
  </si>
  <si>
    <t>※空欄は、聞いていない</t>
  </si>
  <si>
    <t>＜循環型まちづくり関係＞</t>
  </si>
  <si>
    <t>＜意識づくり関係＞</t>
  </si>
  <si>
    <t>＜緑豊かな美しいまちづくり＞</t>
  </si>
  <si>
    <t>＜安全なまちづくり関係＞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</si>
</sst>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0"/>
    <numFmt numFmtId="187" formatCode="0.0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;_밀"/>
    <numFmt numFmtId="202" formatCode="0;_萀"/>
  </numFmts>
  <fonts count="50">
    <font>
      <sz val="11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42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0" fillId="0" borderId="11" xfId="42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/>
    </xf>
    <xf numFmtId="177" fontId="3" fillId="0" borderId="25" xfId="0" applyNumberFormat="1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200" fontId="6" fillId="0" borderId="27" xfId="0" applyNumberFormat="1" applyFont="1" applyBorder="1" applyAlignment="1">
      <alignment horizontal="center" vertical="center"/>
    </xf>
    <xf numFmtId="200" fontId="6" fillId="0" borderId="27" xfId="0" applyNumberFormat="1" applyFont="1" applyBorder="1" applyAlignment="1">
      <alignment horizontal="center"/>
    </xf>
    <xf numFmtId="200" fontId="6" fillId="0" borderId="28" xfId="0" applyNumberFormat="1" applyFont="1" applyBorder="1" applyAlignment="1">
      <alignment horizontal="center"/>
    </xf>
    <xf numFmtId="200" fontId="6" fillId="0" borderId="29" xfId="0" applyNumberFormat="1" applyFont="1" applyBorder="1" applyAlignment="1">
      <alignment horizontal="center"/>
    </xf>
    <xf numFmtId="200" fontId="6" fillId="0" borderId="30" xfId="0" applyNumberFormat="1" applyFont="1" applyBorder="1" applyAlignment="1">
      <alignment horizontal="center"/>
    </xf>
    <xf numFmtId="200" fontId="3" fillId="0" borderId="31" xfId="0" applyNumberFormat="1" applyFont="1" applyBorder="1" applyAlignment="1">
      <alignment horizontal="center" vertical="center"/>
    </xf>
    <xf numFmtId="200" fontId="3" fillId="0" borderId="32" xfId="0" applyNumberFormat="1" applyFont="1" applyBorder="1" applyAlignment="1">
      <alignment horizontal="center" vertical="center"/>
    </xf>
    <xf numFmtId="200" fontId="3" fillId="0" borderId="33" xfId="0" applyNumberFormat="1" applyFont="1" applyBorder="1" applyAlignment="1">
      <alignment horizontal="center" vertical="center"/>
    </xf>
    <xf numFmtId="200" fontId="3" fillId="0" borderId="31" xfId="0" applyNumberFormat="1" applyFont="1" applyBorder="1" applyAlignment="1">
      <alignment horizontal="center"/>
    </xf>
    <xf numFmtId="200" fontId="3" fillId="0" borderId="32" xfId="0" applyNumberFormat="1" applyFont="1" applyBorder="1" applyAlignment="1">
      <alignment horizontal="center"/>
    </xf>
    <xf numFmtId="200" fontId="3" fillId="0" borderId="33" xfId="0" applyNumberFormat="1" applyFont="1" applyBorder="1" applyAlignment="1">
      <alignment horizontal="center"/>
    </xf>
    <xf numFmtId="200" fontId="3" fillId="0" borderId="34" xfId="0" applyNumberFormat="1" applyFont="1" applyBorder="1" applyAlignment="1">
      <alignment horizontal="center"/>
    </xf>
    <xf numFmtId="200" fontId="3" fillId="0" borderId="35" xfId="0" applyNumberFormat="1" applyFont="1" applyBorder="1" applyAlignment="1">
      <alignment horizontal="center"/>
    </xf>
    <xf numFmtId="200" fontId="3" fillId="0" borderId="36" xfId="0" applyNumberFormat="1" applyFont="1" applyBorder="1" applyAlignment="1">
      <alignment horizontal="center"/>
    </xf>
    <xf numFmtId="200" fontId="3" fillId="0" borderId="37" xfId="0" applyNumberFormat="1" applyFont="1" applyBorder="1" applyAlignment="1">
      <alignment horizontal="center"/>
    </xf>
    <xf numFmtId="200" fontId="3" fillId="0" borderId="38" xfId="0" applyNumberFormat="1" applyFont="1" applyBorder="1" applyAlignment="1">
      <alignment horizontal="center"/>
    </xf>
    <xf numFmtId="200" fontId="3" fillId="0" borderId="39" xfId="0" applyNumberFormat="1" applyFont="1" applyBorder="1" applyAlignment="1">
      <alignment horizontal="center"/>
    </xf>
    <xf numFmtId="200" fontId="3" fillId="0" borderId="40" xfId="0" applyNumberFormat="1" applyFont="1" applyBorder="1" applyAlignment="1">
      <alignment horizontal="center"/>
    </xf>
    <xf numFmtId="200" fontId="3" fillId="0" borderId="41" xfId="0" applyNumberFormat="1" applyFont="1" applyBorder="1" applyAlignment="1">
      <alignment horizontal="center" vertical="center"/>
    </xf>
    <xf numFmtId="200" fontId="3" fillId="0" borderId="21" xfId="0" applyNumberFormat="1" applyFont="1" applyBorder="1" applyAlignment="1">
      <alignment horizontal="center" vertical="center"/>
    </xf>
    <xf numFmtId="200" fontId="6" fillId="0" borderId="42" xfId="0" applyNumberFormat="1" applyFont="1" applyBorder="1" applyAlignment="1">
      <alignment horizontal="center" vertical="center"/>
    </xf>
    <xf numFmtId="200" fontId="3" fillId="0" borderId="43" xfId="0" applyNumberFormat="1" applyFont="1" applyBorder="1" applyAlignment="1">
      <alignment horizontal="center" vertical="center"/>
    </xf>
    <xf numFmtId="200" fontId="3" fillId="0" borderId="44" xfId="0" applyNumberFormat="1" applyFont="1" applyBorder="1" applyAlignment="1">
      <alignment horizontal="center" vertical="center"/>
    </xf>
    <xf numFmtId="200" fontId="6" fillId="0" borderId="30" xfId="0" applyNumberFormat="1" applyFont="1" applyBorder="1" applyAlignment="1">
      <alignment horizontal="center" vertical="center"/>
    </xf>
    <xf numFmtId="200" fontId="3" fillId="0" borderId="45" xfId="0" applyNumberFormat="1" applyFont="1" applyBorder="1" applyAlignment="1">
      <alignment horizontal="center" vertical="center"/>
    </xf>
    <xf numFmtId="200" fontId="0" fillId="0" borderId="46" xfId="0" applyNumberFormat="1" applyBorder="1" applyAlignment="1">
      <alignment horizontal="center"/>
    </xf>
    <xf numFmtId="200" fontId="3" fillId="0" borderId="47" xfId="0" applyNumberFormat="1" applyFont="1" applyBorder="1" applyAlignment="1">
      <alignment horizontal="center" vertical="center"/>
    </xf>
    <xf numFmtId="200" fontId="6" fillId="0" borderId="11" xfId="0" applyNumberFormat="1" applyFont="1" applyBorder="1" applyAlignment="1">
      <alignment horizontal="center" vertical="center"/>
    </xf>
    <xf numFmtId="200" fontId="3" fillId="0" borderId="17" xfId="0" applyNumberFormat="1" applyFont="1" applyBorder="1" applyAlignment="1">
      <alignment horizontal="center" vertical="center"/>
    </xf>
    <xf numFmtId="200" fontId="3" fillId="0" borderId="14" xfId="0" applyNumberFormat="1" applyFont="1" applyBorder="1" applyAlignment="1">
      <alignment horizontal="center" vertical="center"/>
    </xf>
    <xf numFmtId="200" fontId="3" fillId="0" borderId="22" xfId="0" applyNumberFormat="1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200" fontId="3" fillId="0" borderId="29" xfId="0" applyNumberFormat="1" applyFont="1" applyBorder="1" applyAlignment="1">
      <alignment horizontal="center" vertical="center"/>
    </xf>
    <xf numFmtId="200" fontId="3" fillId="0" borderId="4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10" fillId="0" borderId="11" xfId="42" applyNumberFormat="1" applyFont="1" applyFill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年度別の満足度推移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525"/>
          <c:w val="0.94775"/>
          <c:h val="0.83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'p60アメニティ '!$C$39:$C$54</c:f>
              <c:strCache/>
            </c:strRef>
          </c:cat>
          <c:val>
            <c:numRef>
              <c:f>'p60アメニティ '!$D$39:$D$54</c:f>
              <c:numCache/>
            </c:numRef>
          </c:val>
          <c:smooth val="0"/>
        </c:ser>
        <c:marker val="1"/>
        <c:axId val="53365817"/>
        <c:axId val="27663882"/>
      </c:lineChart>
      <c:catAx>
        <c:axId val="5336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3882"/>
        <c:crossesAt val="0"/>
        <c:auto val="1"/>
        <c:lblOffset val="100"/>
        <c:tickLblSkip val="1"/>
        <c:noMultiLvlLbl val="0"/>
      </c:catAx>
      <c:valAx>
        <c:axId val="276638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658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世代別の満足度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425"/>
          <c:w val="0.858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_);[Red]\(0\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'p60アメニティ '!$C$29:$C$34</c:f>
              <c:strCache/>
            </c:strRef>
          </c:cat>
          <c:val>
            <c:numRef>
              <c:f>'p60アメニティ '!$D$29:$D$34</c:f>
              <c:numCache/>
            </c:numRef>
          </c:val>
        </c:ser>
        <c:axId val="26181931"/>
        <c:axId val="40361628"/>
      </c:barChart>
      <c:catAx>
        <c:axId val="2618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61628"/>
        <c:crosses val="autoZero"/>
        <c:auto val="1"/>
        <c:lblOffset val="100"/>
        <c:tickLblSkip val="1"/>
        <c:noMultiLvlLbl val="0"/>
      </c:catAx>
      <c:valAx>
        <c:axId val="403616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年代別割合（％）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193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475"/>
          <c:w val="0.97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'p61エコライフ'!$A$7</c:f>
              <c:strCache>
                <c:ptCount val="1"/>
                <c:pt idx="0">
                  <c:v>ごみを減らす工夫をしている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'p61エコライフ'!$B$7:$O$7</c:f>
              <c:numCache>
                <c:ptCount val="14"/>
                <c:pt idx="0">
                  <c:v>61</c:v>
                </c:pt>
                <c:pt idx="1">
                  <c:v>62</c:v>
                </c:pt>
                <c:pt idx="2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72</c:v>
                </c:pt>
                <c:pt idx="6">
                  <c:v>69</c:v>
                </c:pt>
                <c:pt idx="7">
                  <c:v>70</c:v>
                </c:pt>
                <c:pt idx="8">
                  <c:v>74</c:v>
                </c:pt>
                <c:pt idx="9">
                  <c:v>71</c:v>
                </c:pt>
                <c:pt idx="10">
                  <c:v>74</c:v>
                </c:pt>
                <c:pt idx="11">
                  <c:v>70</c:v>
                </c:pt>
                <c:pt idx="12">
                  <c:v>73</c:v>
                </c:pt>
                <c:pt idx="13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'p61エコライフ'!$A$9</c:f>
              <c:strCache>
                <c:ptCount val="1"/>
                <c:pt idx="0">
                  <c:v>ごみの分別はきちんとやっている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'p61エコライフ'!$B$9:$O$9</c:f>
              <c:numCache>
                <c:ptCount val="14"/>
                <c:pt idx="0">
                  <c:v>90</c:v>
                </c:pt>
                <c:pt idx="1">
                  <c:v>92</c:v>
                </c:pt>
                <c:pt idx="2">
                  <c:v>93</c:v>
                </c:pt>
                <c:pt idx="3">
                  <c:v>96</c:v>
                </c:pt>
                <c:pt idx="4">
                  <c:v>93</c:v>
                </c:pt>
                <c:pt idx="5">
                  <c:v>96</c:v>
                </c:pt>
                <c:pt idx="6">
                  <c:v>89</c:v>
                </c:pt>
                <c:pt idx="7">
                  <c:v>87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  <c:pt idx="11">
                  <c:v>95</c:v>
                </c:pt>
                <c:pt idx="12">
                  <c:v>90</c:v>
                </c:pt>
                <c:pt idx="13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'p61エコライフ'!$A$10</c:f>
              <c:strCache>
                <c:ptCount val="1"/>
                <c:pt idx="0">
                  <c:v>環境に配慮した商品を買うようにしている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'p61エコライフ'!$B$10:$O$10</c:f>
              <c:numCache>
                <c:ptCount val="14"/>
                <c:pt idx="0">
                  <c:v>30</c:v>
                </c:pt>
                <c:pt idx="1">
                  <c:v>29</c:v>
                </c:pt>
                <c:pt idx="2">
                  <c:v>33</c:v>
                </c:pt>
                <c:pt idx="3">
                  <c:v>34</c:v>
                </c:pt>
                <c:pt idx="4">
                  <c:v>34</c:v>
                </c:pt>
                <c:pt idx="5">
                  <c:v>37</c:v>
                </c:pt>
                <c:pt idx="6">
                  <c:v>35</c:v>
                </c:pt>
                <c:pt idx="7">
                  <c:v>29</c:v>
                </c:pt>
                <c:pt idx="8">
                  <c:v>27</c:v>
                </c:pt>
                <c:pt idx="9">
                  <c:v>37</c:v>
                </c:pt>
                <c:pt idx="10">
                  <c:v>35</c:v>
                </c:pt>
                <c:pt idx="11">
                  <c:v>38</c:v>
                </c:pt>
                <c:pt idx="12">
                  <c:v>34</c:v>
                </c:pt>
                <c:pt idx="13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'p61エコライフ'!$A$11</c:f>
              <c:strCache>
                <c:ptCount val="1"/>
                <c:pt idx="0">
                  <c:v>テレビや電灯はつけっぱなしにしないようにしている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'p61エコライフ'!$B$11:$O$11</c:f>
              <c:numCache>
                <c:ptCount val="14"/>
                <c:pt idx="0">
                  <c:v>82</c:v>
                </c:pt>
                <c:pt idx="1">
                  <c:v>78</c:v>
                </c:pt>
                <c:pt idx="2">
                  <c:v>81</c:v>
                </c:pt>
                <c:pt idx="3">
                  <c:v>75</c:v>
                </c:pt>
                <c:pt idx="4">
                  <c:v>79</c:v>
                </c:pt>
                <c:pt idx="5">
                  <c:v>82</c:v>
                </c:pt>
                <c:pt idx="6">
                  <c:v>76</c:v>
                </c:pt>
                <c:pt idx="7">
                  <c:v>76</c:v>
                </c:pt>
                <c:pt idx="8">
                  <c:v>82</c:v>
                </c:pt>
                <c:pt idx="9">
                  <c:v>81</c:v>
                </c:pt>
                <c:pt idx="10">
                  <c:v>84</c:v>
                </c:pt>
                <c:pt idx="11">
                  <c:v>80</c:v>
                </c:pt>
                <c:pt idx="12">
                  <c:v>79</c:v>
                </c:pt>
                <c:pt idx="13">
                  <c:v>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'p61エコライフ'!$A$12</c:f>
              <c:strCache>
                <c:ptCount val="1"/>
                <c:pt idx="0">
                  <c:v>マイカーは使わずバス、電車などを利用している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'p61エコライフ'!$B$12:$O$12</c:f>
              <c:numCache>
                <c:ptCount val="14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'p61エコライフ'!$A$19</c:f>
              <c:strCache>
                <c:ptCount val="1"/>
                <c:pt idx="0">
                  <c:v>なるべく自然とふれあうようにしている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'p61エコライフ'!$B$19:$O$19</c:f>
              <c:numCache>
                <c:ptCount val="14"/>
                <c:pt idx="0">
                  <c:v>39</c:v>
                </c:pt>
                <c:pt idx="1">
                  <c:v>30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37</c:v>
                </c:pt>
                <c:pt idx="6">
                  <c:v>29</c:v>
                </c:pt>
                <c:pt idx="7">
                  <c:v>30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25</c:v>
                </c:pt>
                <c:pt idx="12">
                  <c:v>31</c:v>
                </c:pt>
                <c:pt idx="13">
                  <c:v>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'p61エコライフ'!$A$20</c:f>
              <c:strCache>
                <c:ptCount val="1"/>
                <c:pt idx="0">
                  <c:v>水を大切に使うようにしている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'p61エコライフ'!$B$20:$O$20</c:f>
              <c:numCache>
                <c:ptCount val="14"/>
                <c:pt idx="0">
                  <c:v>80</c:v>
                </c:pt>
                <c:pt idx="1">
                  <c:v>78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81</c:v>
                </c:pt>
                <c:pt idx="6">
                  <c:v>73</c:v>
                </c:pt>
                <c:pt idx="7">
                  <c:v>70</c:v>
                </c:pt>
                <c:pt idx="8">
                  <c:v>79</c:v>
                </c:pt>
                <c:pt idx="9">
                  <c:v>76</c:v>
                </c:pt>
                <c:pt idx="10">
                  <c:v>77</c:v>
                </c:pt>
                <c:pt idx="11">
                  <c:v>76</c:v>
                </c:pt>
                <c:pt idx="12">
                  <c:v>70</c:v>
                </c:pt>
                <c:pt idx="13">
                  <c:v>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'p61エコライフ'!$A$24</c:f>
              <c:strCache>
                <c:ptCount val="1"/>
                <c:pt idx="0">
                  <c:v>油を流しに流さないようにしている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'p61エコライフ'!$B$24:$O$24</c:f>
              <c:numCache>
                <c:ptCount val="14"/>
                <c:pt idx="0">
                  <c:v>91</c:v>
                </c:pt>
                <c:pt idx="1">
                  <c:v>91</c:v>
                </c:pt>
                <c:pt idx="2">
                  <c:v>89</c:v>
                </c:pt>
                <c:pt idx="3">
                  <c:v>93</c:v>
                </c:pt>
                <c:pt idx="4">
                  <c:v>88</c:v>
                </c:pt>
                <c:pt idx="5">
                  <c:v>92</c:v>
                </c:pt>
                <c:pt idx="6">
                  <c:v>84</c:v>
                </c:pt>
                <c:pt idx="7">
                  <c:v>82</c:v>
                </c:pt>
                <c:pt idx="8">
                  <c:v>93</c:v>
                </c:pt>
                <c:pt idx="9">
                  <c:v>92</c:v>
                </c:pt>
                <c:pt idx="10">
                  <c:v>89</c:v>
                </c:pt>
                <c:pt idx="11">
                  <c:v>90</c:v>
                </c:pt>
                <c:pt idx="12">
                  <c:v>85</c:v>
                </c:pt>
                <c:pt idx="13">
                  <c:v>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'p61エコライフ'!$A$21</c:f>
              <c:strCache>
                <c:ptCount val="1"/>
                <c:pt idx="0">
                  <c:v>地域の良い景観づくりに協力している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'p61エコライフ'!$B$21:$O$21</c:f>
              <c:numCache>
                <c:ptCount val="14"/>
                <c:pt idx="0">
                  <c:v>53</c:v>
                </c:pt>
                <c:pt idx="1">
                  <c:v>48</c:v>
                </c:pt>
                <c:pt idx="2">
                  <c:v>44</c:v>
                </c:pt>
                <c:pt idx="3">
                  <c:v>48</c:v>
                </c:pt>
                <c:pt idx="4">
                  <c:v>51</c:v>
                </c:pt>
                <c:pt idx="5">
                  <c:v>50</c:v>
                </c:pt>
                <c:pt idx="6">
                  <c:v>47</c:v>
                </c:pt>
                <c:pt idx="7">
                  <c:v>50</c:v>
                </c:pt>
                <c:pt idx="8">
                  <c:v>55</c:v>
                </c:pt>
                <c:pt idx="9">
                  <c:v>51</c:v>
                </c:pt>
                <c:pt idx="10">
                  <c:v>71</c:v>
                </c:pt>
                <c:pt idx="11">
                  <c:v>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'p61エコライフ'!$A$17</c:f>
              <c:strCache>
                <c:ptCount val="1"/>
                <c:pt idx="0">
                  <c:v>環境に配慮した生活を積極的にしている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'p61エコライフ'!$B$17:$O$17</c:f>
              <c:numCache>
                <c:ptCount val="14"/>
                <c:pt idx="3">
                  <c:v>47</c:v>
                </c:pt>
                <c:pt idx="4">
                  <c:v>46</c:v>
                </c:pt>
                <c:pt idx="5">
                  <c:v>52</c:v>
                </c:pt>
                <c:pt idx="6">
                  <c:v>48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48</c:v>
                </c:pt>
                <c:pt idx="11">
                  <c:v>47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'p61エコライフ'!$A$25</c:f>
              <c:strCache>
                <c:ptCount val="1"/>
                <c:pt idx="0">
                  <c:v>ビニールやプラスチックを燃やさないようにしている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'p61エコライフ'!$B$25:$O$25</c:f>
              <c:numCache>
                <c:ptCount val="14"/>
                <c:pt idx="0">
                  <c:v>72</c:v>
                </c:pt>
                <c:pt idx="1">
                  <c:v>86</c:v>
                </c:pt>
                <c:pt idx="2">
                  <c:v>85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87</c:v>
                </c:pt>
                <c:pt idx="7">
                  <c:v>86</c:v>
                </c:pt>
                <c:pt idx="8">
                  <c:v>95</c:v>
                </c:pt>
                <c:pt idx="9">
                  <c:v>95</c:v>
                </c:pt>
                <c:pt idx="10">
                  <c:v>93</c:v>
                </c:pt>
                <c:pt idx="11">
                  <c:v>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'p61エコライフ'!$A$8</c:f>
              <c:strCache>
                <c:ptCount val="1"/>
                <c:pt idx="0">
                  <c:v>買い物時に買い物袋を持参する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'p61エコライフ'!$B$8:$O$8</c:f>
              <c:numCache>
                <c:ptCount val="14"/>
                <c:pt idx="0">
                  <c:v>25</c:v>
                </c:pt>
                <c:pt idx="1">
                  <c:v>27</c:v>
                </c:pt>
                <c:pt idx="2">
                  <c:v>33</c:v>
                </c:pt>
                <c:pt idx="3">
                  <c:v>39</c:v>
                </c:pt>
                <c:pt idx="4">
                  <c:v>36</c:v>
                </c:pt>
                <c:pt idx="5">
                  <c:v>47</c:v>
                </c:pt>
                <c:pt idx="6">
                  <c:v>47</c:v>
                </c:pt>
                <c:pt idx="7">
                  <c:v>44</c:v>
                </c:pt>
                <c:pt idx="8">
                  <c:v>51</c:v>
                </c:pt>
                <c:pt idx="9">
                  <c:v>62</c:v>
                </c:pt>
                <c:pt idx="10">
                  <c:v>86</c:v>
                </c:pt>
                <c:pt idx="11">
                  <c:v>91</c:v>
                </c:pt>
                <c:pt idx="12">
                  <c:v>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'p61エコライフ'!$A$14</c:f>
              <c:strCache>
                <c:ptCount val="1"/>
                <c:pt idx="0">
                  <c:v>冷房・暖房の設定温度の見直しを行っている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'p61エコライフ'!$B$14:$O$14</c:f>
              <c:numCache>
                <c:ptCount val="14"/>
                <c:pt idx="12">
                  <c:v>69</c:v>
                </c:pt>
                <c:pt idx="13">
                  <c:v>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'p61エコライフ'!$A$13</c:f>
              <c:strCache>
                <c:ptCount val="1"/>
                <c:pt idx="0">
                  <c:v>地元産食材を意識して購入、消費している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'p61エコライフ'!$B$13:$O$13</c:f>
              <c:numCache>
                <c:ptCount val="14"/>
                <c:pt idx="12">
                  <c:v>50</c:v>
                </c:pt>
                <c:pt idx="13">
                  <c:v>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'p61エコライフ'!$A$22</c:f>
              <c:strCache>
                <c:ptCount val="1"/>
                <c:pt idx="0">
                  <c:v>地域の環境活動に協力している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'p61エコライフ'!$B$22:$O$22</c:f>
              <c:numCache>
                <c:ptCount val="14"/>
                <c:pt idx="12">
                  <c:v>68</c:v>
                </c:pt>
                <c:pt idx="13">
                  <c:v>73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'p61エコライフ'!$A$15</c:f>
              <c:strCache>
                <c:ptCount val="1"/>
                <c:pt idx="0">
                  <c:v>いらなくなったものの再利用を行っている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'p61エコライフ'!$B$5:$O$5</c:f>
              <c:strCache>
                <c:ptCount val="14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  <c:pt idx="10">
                  <c:v>H20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</c:strCache>
            </c:strRef>
          </c:cat>
          <c:val>
            <c:numRef>
              <c:f>'p61エコライフ'!$B$15:$O$15</c:f>
              <c:numCache>
                <c:ptCount val="14"/>
                <c:pt idx="13">
                  <c:v>35</c:v>
                </c:pt>
              </c:numCache>
            </c:numRef>
          </c:val>
          <c:smooth val="0"/>
        </c:ser>
        <c:marker val="1"/>
        <c:axId val="48066397"/>
        <c:axId val="1064046"/>
      </c:lineChart>
      <c:catAx>
        <c:axId val="4806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"/>
        <c:crosses val="autoZero"/>
        <c:auto val="1"/>
        <c:lblOffset val="100"/>
        <c:tickLblSkip val="1"/>
        <c:noMultiLvlLbl val="0"/>
      </c:catAx>
      <c:valAx>
        <c:axId val="10640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663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"/>
          <c:y val="0.715"/>
          <c:w val="0.9557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086614173228347" right="0.7086614173228347" top="0.7480314960629921" bottom="0.7480314960629921" header="0.31496062992125984" footer="0.31496062992125984"/>
  <pageSetup firstPageNumber="50" useFirstPageNumber="1" horizontalDpi="1200" verticalDpi="1200" orientation="landscape" paperSize="9"/>
  <headerFooter>
    <oddFooter>&amp;C&amp;P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55</xdr:row>
      <xdr:rowOff>114300</xdr:rowOff>
    </xdr:from>
    <xdr:to>
      <xdr:col>13</xdr:col>
      <xdr:colOff>104775</xdr:colOff>
      <xdr:row>68</xdr:row>
      <xdr:rowOff>0</xdr:rowOff>
    </xdr:to>
    <xdr:graphicFrame>
      <xdr:nvGraphicFramePr>
        <xdr:cNvPr id="1" name="グラフ 9"/>
        <xdr:cNvGraphicFramePr/>
      </xdr:nvGraphicFramePr>
      <xdr:xfrm>
        <a:off x="3743325" y="7753350"/>
        <a:ext cx="3181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55</xdr:row>
      <xdr:rowOff>123825</xdr:rowOff>
    </xdr:from>
    <xdr:to>
      <xdr:col>6</xdr:col>
      <xdr:colOff>219075</xdr:colOff>
      <xdr:row>68</xdr:row>
      <xdr:rowOff>19050</xdr:rowOff>
    </xdr:to>
    <xdr:graphicFrame>
      <xdr:nvGraphicFramePr>
        <xdr:cNvPr id="2" name="グラフ 2"/>
        <xdr:cNvGraphicFramePr/>
      </xdr:nvGraphicFramePr>
      <xdr:xfrm>
        <a:off x="57150" y="7762875"/>
        <a:ext cx="34480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62675"/>
    <xdr:graphicFrame>
      <xdr:nvGraphicFramePr>
        <xdr:cNvPr id="1" name="Shape 1025"/>
        <xdr:cNvGraphicFramePr/>
      </xdr:nvGraphicFramePr>
      <xdr:xfrm>
        <a:off x="0" y="9525"/>
        <a:ext cx="93726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Layout" zoomScaleSheetLayoutView="100" workbookViewId="0" topLeftCell="A61">
      <selection activeCell="C78" sqref="C78"/>
    </sheetView>
  </sheetViews>
  <sheetFormatPr defaultColWidth="6.625" defaultRowHeight="13.5"/>
  <cols>
    <col min="1" max="1" width="4.75390625" style="0" customWidth="1"/>
    <col min="2" max="2" width="3.00390625" style="0" customWidth="1"/>
    <col min="3" max="3" width="9.00390625" style="0" customWidth="1"/>
    <col min="4" max="4" width="9.625" style="0" customWidth="1"/>
    <col min="5" max="6" width="8.375" style="0" customWidth="1"/>
    <col min="7" max="9" width="8.50390625" style="0" customWidth="1"/>
    <col min="10" max="10" width="5.75390625" style="0" customWidth="1"/>
    <col min="11" max="11" width="7.00390625" style="0" bestFit="1" customWidth="1"/>
    <col min="12" max="12" width="5.50390625" style="0" customWidth="1"/>
    <col min="13" max="30" width="2.625" style="0" customWidth="1"/>
  </cols>
  <sheetData>
    <row r="1" ht="17.25">
      <c r="A1" s="1" t="s">
        <v>73</v>
      </c>
    </row>
    <row r="2" ht="14.25">
      <c r="A2" s="16" t="s">
        <v>46</v>
      </c>
    </row>
    <row r="3" spans="2:4" s="6" customFormat="1" ht="11.25">
      <c r="B3" s="6" t="s">
        <v>3</v>
      </c>
      <c r="D3" s="6" t="s">
        <v>8</v>
      </c>
    </row>
    <row r="4" spans="2:4" s="6" customFormat="1" ht="11.25">
      <c r="B4" s="6" t="s">
        <v>4</v>
      </c>
      <c r="D4" s="6" t="s">
        <v>75</v>
      </c>
    </row>
    <row r="5" spans="2:4" s="6" customFormat="1" ht="11.25">
      <c r="B5" s="6" t="s">
        <v>5</v>
      </c>
      <c r="D5" s="6" t="s">
        <v>9</v>
      </c>
    </row>
    <row r="6" spans="2:4" s="6" customFormat="1" ht="11.25">
      <c r="B6" s="6" t="s">
        <v>6</v>
      </c>
      <c r="D6" s="6" t="s">
        <v>23</v>
      </c>
    </row>
    <row r="7" spans="2:4" s="6" customFormat="1" ht="11.25">
      <c r="B7" s="6" t="s">
        <v>7</v>
      </c>
      <c r="D7" s="6" t="s">
        <v>24</v>
      </c>
    </row>
    <row r="8" s="6" customFormat="1" ht="11.25">
      <c r="D8" s="6" t="s">
        <v>25</v>
      </c>
    </row>
    <row r="9" s="6" customFormat="1" ht="11.25" hidden="1">
      <c r="E9" s="12" t="s">
        <v>26</v>
      </c>
    </row>
    <row r="10" s="6" customFormat="1" ht="11.25" hidden="1">
      <c r="E10" s="12" t="s">
        <v>27</v>
      </c>
    </row>
    <row r="11" s="6" customFormat="1" ht="11.25" hidden="1">
      <c r="E11" s="12" t="s">
        <v>28</v>
      </c>
    </row>
    <row r="12" s="6" customFormat="1" ht="11.25" hidden="1">
      <c r="E12" s="12" t="s">
        <v>30</v>
      </c>
    </row>
    <row r="13" s="6" customFormat="1" ht="11.25" hidden="1">
      <c r="E13" s="12" t="s">
        <v>31</v>
      </c>
    </row>
    <row r="14" s="6" customFormat="1" ht="11.25" hidden="1">
      <c r="E14" s="6" t="s">
        <v>29</v>
      </c>
    </row>
    <row r="15" s="6" customFormat="1" ht="11.25" hidden="1">
      <c r="E15" s="6" t="s">
        <v>32</v>
      </c>
    </row>
    <row r="16" s="6" customFormat="1" ht="11.25" hidden="1">
      <c r="E16" s="6" t="s">
        <v>33</v>
      </c>
    </row>
    <row r="17" s="6" customFormat="1" ht="11.25" hidden="1">
      <c r="E17" s="6" t="s">
        <v>34</v>
      </c>
    </row>
    <row r="18" s="6" customFormat="1" ht="11.25" hidden="1">
      <c r="E18" s="6" t="s">
        <v>37</v>
      </c>
    </row>
    <row r="19" s="6" customFormat="1" ht="11.25" hidden="1">
      <c r="E19" s="6" t="s">
        <v>35</v>
      </c>
    </row>
    <row r="20" s="6" customFormat="1" ht="11.25" hidden="1">
      <c r="E20" s="6" t="s">
        <v>36</v>
      </c>
    </row>
    <row r="21" s="6" customFormat="1" ht="11.25"/>
    <row r="22" spans="1:8" ht="13.5" customHeight="1">
      <c r="A22" s="5" t="s">
        <v>47</v>
      </c>
      <c r="B22" s="4"/>
      <c r="C22" s="4"/>
      <c r="D22" s="4"/>
      <c r="E22" s="4"/>
      <c r="F22" s="4"/>
      <c r="G22" s="4"/>
      <c r="H22" s="4"/>
    </row>
    <row r="23" spans="1:8" s="6" customFormat="1" ht="11.25">
      <c r="A23" s="7"/>
      <c r="B23" s="7" t="s">
        <v>71</v>
      </c>
      <c r="C23" s="7"/>
      <c r="D23" s="7"/>
      <c r="E23" s="7"/>
      <c r="F23" s="7"/>
      <c r="G23" s="7"/>
      <c r="H23" s="7"/>
    </row>
    <row r="24" spans="3:10" ht="13.5">
      <c r="C24" s="2"/>
      <c r="D24" s="2"/>
      <c r="E24" s="2"/>
      <c r="F24" s="2"/>
      <c r="G24" s="2"/>
      <c r="H24" s="2"/>
      <c r="I24" s="2"/>
      <c r="J24" s="3" t="s">
        <v>2</v>
      </c>
    </row>
    <row r="25" spans="3:11" ht="33.75">
      <c r="C25" s="30"/>
      <c r="D25" s="37" t="s">
        <v>22</v>
      </c>
      <c r="E25" s="36" t="s">
        <v>10</v>
      </c>
      <c r="F25" s="31" t="s">
        <v>11</v>
      </c>
      <c r="G25" s="32" t="s">
        <v>12</v>
      </c>
      <c r="H25" s="31" t="s">
        <v>13</v>
      </c>
      <c r="I25" s="31" t="s">
        <v>14</v>
      </c>
      <c r="J25" s="45" t="s">
        <v>15</v>
      </c>
      <c r="K25" s="38" t="s">
        <v>80</v>
      </c>
    </row>
    <row r="26" spans="3:11" ht="13.5" customHeight="1">
      <c r="C26" s="33" t="s">
        <v>0</v>
      </c>
      <c r="D26" s="75">
        <f>SUM(E26:F26)</f>
        <v>73.29545454545455</v>
      </c>
      <c r="E26" s="76">
        <v>17.045454545454543</v>
      </c>
      <c r="F26" s="77">
        <v>56.25</v>
      </c>
      <c r="G26" s="77">
        <v>9.659090909090908</v>
      </c>
      <c r="H26" s="77">
        <v>14.204545454545455</v>
      </c>
      <c r="I26" s="77">
        <v>2.840909090909091</v>
      </c>
      <c r="J26" s="86">
        <v>100</v>
      </c>
      <c r="K26" s="39">
        <v>176</v>
      </c>
    </row>
    <row r="27" spans="3:11" ht="13.5" customHeight="1">
      <c r="C27" s="11" t="s">
        <v>1</v>
      </c>
      <c r="D27" s="55">
        <f aca="true" t="shared" si="0" ref="D27:D36">SUM(E27:F27)</f>
        <v>66.66666666666667</v>
      </c>
      <c r="E27" s="60">
        <v>23.14814814814815</v>
      </c>
      <c r="F27" s="61">
        <v>43.51851851851852</v>
      </c>
      <c r="G27" s="61">
        <v>15.74074074074074</v>
      </c>
      <c r="H27" s="61">
        <v>14.351851851851851</v>
      </c>
      <c r="I27" s="61">
        <v>3.2407407407407405</v>
      </c>
      <c r="J27" s="87">
        <v>100</v>
      </c>
      <c r="K27" s="40">
        <v>216</v>
      </c>
    </row>
    <row r="28" spans="3:11" ht="13.5" customHeight="1">
      <c r="C28" s="34" t="s">
        <v>85</v>
      </c>
      <c r="D28" s="78">
        <f t="shared" si="0"/>
        <v>92.85714285714286</v>
      </c>
      <c r="E28" s="73">
        <v>35.714285714285715</v>
      </c>
      <c r="F28" s="79">
        <v>57.14285714285714</v>
      </c>
      <c r="G28" s="79">
        <v>7.142857142857142</v>
      </c>
      <c r="H28" s="79">
        <v>0</v>
      </c>
      <c r="I28" s="79">
        <v>0</v>
      </c>
      <c r="J28" s="88">
        <v>100</v>
      </c>
      <c r="K28" s="41">
        <v>14</v>
      </c>
    </row>
    <row r="29" spans="3:11" ht="12.75" customHeight="1">
      <c r="C29" s="33" t="s">
        <v>16</v>
      </c>
      <c r="D29" s="75">
        <f t="shared" si="0"/>
        <v>83.33333333333331</v>
      </c>
      <c r="E29" s="76">
        <v>16.666666666666664</v>
      </c>
      <c r="F29" s="77">
        <v>66.66666666666666</v>
      </c>
      <c r="G29" s="77">
        <v>16.666666666666664</v>
      </c>
      <c r="H29" s="77">
        <v>0</v>
      </c>
      <c r="I29" s="77">
        <v>0</v>
      </c>
      <c r="J29" s="86">
        <v>100</v>
      </c>
      <c r="K29" s="39">
        <v>6</v>
      </c>
    </row>
    <row r="30" spans="3:11" ht="12.75" customHeight="1">
      <c r="C30" s="11" t="s">
        <v>17</v>
      </c>
      <c r="D30" s="55">
        <f t="shared" si="0"/>
        <v>75</v>
      </c>
      <c r="E30" s="60">
        <v>20</v>
      </c>
      <c r="F30" s="61">
        <v>55.00000000000001</v>
      </c>
      <c r="G30" s="61">
        <v>15</v>
      </c>
      <c r="H30" s="61">
        <v>10</v>
      </c>
      <c r="I30" s="61">
        <v>0</v>
      </c>
      <c r="J30" s="87">
        <v>100</v>
      </c>
      <c r="K30" s="40">
        <v>20</v>
      </c>
    </row>
    <row r="31" spans="3:11" ht="12.75" customHeight="1">
      <c r="C31" s="11" t="s">
        <v>18</v>
      </c>
      <c r="D31" s="55">
        <f t="shared" si="0"/>
        <v>68.29268292682927</v>
      </c>
      <c r="E31" s="60">
        <v>31.70731707317073</v>
      </c>
      <c r="F31" s="61">
        <v>36.58536585365854</v>
      </c>
      <c r="G31" s="61">
        <v>4.878048780487805</v>
      </c>
      <c r="H31" s="61">
        <v>24.390243902439025</v>
      </c>
      <c r="I31" s="61">
        <v>2.4390243902439024</v>
      </c>
      <c r="J31" s="87">
        <v>100</v>
      </c>
      <c r="K31" s="40">
        <v>41</v>
      </c>
    </row>
    <row r="32" spans="3:11" ht="12.75" customHeight="1">
      <c r="C32" s="11" t="s">
        <v>19</v>
      </c>
      <c r="D32" s="55">
        <f t="shared" si="0"/>
        <v>56.86274509803922</v>
      </c>
      <c r="E32" s="60">
        <v>3.9215686274509802</v>
      </c>
      <c r="F32" s="61">
        <v>52.94117647058824</v>
      </c>
      <c r="G32" s="80">
        <v>19.607843137254903</v>
      </c>
      <c r="H32" s="61">
        <v>19.607843137254903</v>
      </c>
      <c r="I32" s="61">
        <v>3.9215686274509802</v>
      </c>
      <c r="J32" s="87">
        <v>100</v>
      </c>
      <c r="K32" s="40">
        <v>51</v>
      </c>
    </row>
    <row r="33" spans="3:11" ht="12.75" customHeight="1">
      <c r="C33" s="11" t="s">
        <v>20</v>
      </c>
      <c r="D33" s="55">
        <f t="shared" si="0"/>
        <v>72.97297297297297</v>
      </c>
      <c r="E33" s="60">
        <v>21.62162162162162</v>
      </c>
      <c r="F33" s="61">
        <v>51.35135135135135</v>
      </c>
      <c r="G33" s="61">
        <v>16.216216216216218</v>
      </c>
      <c r="H33" s="61">
        <v>6.756756756756757</v>
      </c>
      <c r="I33" s="61">
        <v>4.054054054054054</v>
      </c>
      <c r="J33" s="87">
        <v>100</v>
      </c>
      <c r="K33" s="40">
        <v>74</v>
      </c>
    </row>
    <row r="34" spans="3:12" s="9" customFormat="1" ht="12.75" customHeight="1">
      <c r="C34" s="11" t="s">
        <v>21</v>
      </c>
      <c r="D34" s="55">
        <f t="shared" si="0"/>
        <v>71.21212121212122</v>
      </c>
      <c r="E34" s="60">
        <v>21.71717171717172</v>
      </c>
      <c r="F34" s="61">
        <v>49.494949494949495</v>
      </c>
      <c r="G34" s="61">
        <v>11.616161616161616</v>
      </c>
      <c r="H34" s="61">
        <v>14.14141414141414</v>
      </c>
      <c r="I34" s="61">
        <v>3.0303030303030303</v>
      </c>
      <c r="J34" s="87">
        <v>100</v>
      </c>
      <c r="K34" s="42">
        <v>198</v>
      </c>
      <c r="L34" s="8"/>
    </row>
    <row r="35" spans="3:12" s="9" customFormat="1" ht="12.75" customHeight="1">
      <c r="C35" s="34" t="s">
        <v>87</v>
      </c>
      <c r="D35" s="78">
        <f t="shared" si="0"/>
        <v>87.5</v>
      </c>
      <c r="E35" s="73">
        <v>37.5</v>
      </c>
      <c r="F35" s="79">
        <v>50</v>
      </c>
      <c r="G35" s="79">
        <v>6.25</v>
      </c>
      <c r="H35" s="79">
        <v>6.25</v>
      </c>
      <c r="I35" s="81">
        <v>0</v>
      </c>
      <c r="J35" s="88">
        <v>100</v>
      </c>
      <c r="K35" s="43">
        <v>16</v>
      </c>
      <c r="L35" s="8"/>
    </row>
    <row r="36" spans="3:12" s="9" customFormat="1" ht="12.75" customHeight="1">
      <c r="C36" s="35" t="s">
        <v>86</v>
      </c>
      <c r="D36" s="82">
        <f t="shared" si="0"/>
        <v>70.44334975369458</v>
      </c>
      <c r="E36" s="83">
        <v>20.935960591133004</v>
      </c>
      <c r="F36" s="84">
        <v>49.50738916256158</v>
      </c>
      <c r="G36" s="84">
        <v>12.807881773399016</v>
      </c>
      <c r="H36" s="84">
        <v>13.793103448275861</v>
      </c>
      <c r="I36" s="85">
        <v>2.955665024630542</v>
      </c>
      <c r="J36" s="89">
        <v>100</v>
      </c>
      <c r="K36" s="44">
        <v>406</v>
      </c>
      <c r="L36" s="8"/>
    </row>
    <row r="37" spans="3:11" s="8" customFormat="1" ht="13.5" customHeight="1">
      <c r="C37" s="2"/>
      <c r="D37" s="10"/>
      <c r="E37" s="2"/>
      <c r="F37" s="2"/>
      <c r="G37" s="2"/>
      <c r="H37" s="2"/>
      <c r="I37" s="2"/>
      <c r="K37" s="2"/>
    </row>
    <row r="38" spans="3:11" s="8" customFormat="1" ht="33.75">
      <c r="C38" s="30"/>
      <c r="D38" s="37" t="s">
        <v>22</v>
      </c>
      <c r="E38" s="36" t="s">
        <v>10</v>
      </c>
      <c r="F38" s="31" t="s">
        <v>11</v>
      </c>
      <c r="G38" s="32" t="s">
        <v>12</v>
      </c>
      <c r="H38" s="31" t="s">
        <v>13</v>
      </c>
      <c r="I38" s="46" t="s">
        <v>14</v>
      </c>
      <c r="J38" s="45" t="s">
        <v>15</v>
      </c>
      <c r="K38" s="38" t="s">
        <v>80</v>
      </c>
    </row>
    <row r="39" spans="3:11" s="8" customFormat="1" ht="13.5" customHeight="1">
      <c r="C39" s="11" t="s">
        <v>81</v>
      </c>
      <c r="D39" s="55">
        <f>SUM(E39:F39)</f>
        <v>51</v>
      </c>
      <c r="E39" s="60">
        <v>16</v>
      </c>
      <c r="F39" s="61">
        <v>35</v>
      </c>
      <c r="G39" s="61">
        <v>28</v>
      </c>
      <c r="H39" s="61">
        <v>16</v>
      </c>
      <c r="I39" s="62">
        <v>5</v>
      </c>
      <c r="J39" s="90">
        <f>SUM(E39:I39)</f>
        <v>100</v>
      </c>
      <c r="K39" s="49">
        <v>741</v>
      </c>
    </row>
    <row r="40" spans="3:11" s="8" customFormat="1" ht="13.5" customHeight="1">
      <c r="C40" s="11" t="s">
        <v>82</v>
      </c>
      <c r="D40" s="55">
        <f>SUM(E40:F40)</f>
        <v>55</v>
      </c>
      <c r="E40" s="60">
        <v>19</v>
      </c>
      <c r="F40" s="61">
        <v>36</v>
      </c>
      <c r="G40" s="61">
        <v>15</v>
      </c>
      <c r="H40" s="61">
        <v>21</v>
      </c>
      <c r="I40" s="62">
        <v>9</v>
      </c>
      <c r="J40" s="90">
        <f>SUM(E40:I40)</f>
        <v>100</v>
      </c>
      <c r="K40" s="50" t="s">
        <v>83</v>
      </c>
    </row>
    <row r="41" spans="3:11" s="8" customFormat="1" ht="13.5" customHeight="1">
      <c r="C41" s="11" t="s">
        <v>48</v>
      </c>
      <c r="D41" s="55">
        <f aca="true" t="shared" si="1" ref="D41:D46">SUM(E41:F41)</f>
        <v>53.5</v>
      </c>
      <c r="E41" s="60">
        <v>22.2</v>
      </c>
      <c r="F41" s="61">
        <v>31.3</v>
      </c>
      <c r="G41" s="61">
        <v>14.1</v>
      </c>
      <c r="H41" s="61">
        <v>20.2</v>
      </c>
      <c r="I41" s="62">
        <v>12.1</v>
      </c>
      <c r="J41" s="90">
        <f>SUM(E41:I41)</f>
        <v>99.89999999999999</v>
      </c>
      <c r="K41" s="49" t="s">
        <v>83</v>
      </c>
    </row>
    <row r="42" spans="3:11" s="8" customFormat="1" ht="13.5" customHeight="1">
      <c r="C42" s="11" t="s">
        <v>38</v>
      </c>
      <c r="D42" s="55">
        <f t="shared" si="1"/>
        <v>54.159592529711375</v>
      </c>
      <c r="E42" s="60">
        <f>146/$K42*100</f>
        <v>24.78777589134126</v>
      </c>
      <c r="F42" s="60">
        <f>173/$K42*100</f>
        <v>29.37181663837012</v>
      </c>
      <c r="G42" s="60">
        <f>100/$K42*100</f>
        <v>16.97792869269949</v>
      </c>
      <c r="H42" s="60">
        <f>106/$K42*100</f>
        <v>17.996604414261462</v>
      </c>
      <c r="I42" s="60">
        <f>64/$K42*100</f>
        <v>10.865874363327674</v>
      </c>
      <c r="J42" s="90">
        <f aca="true" t="shared" si="2" ref="J42:J54">SUM(E42:I42)</f>
        <v>100.00000000000001</v>
      </c>
      <c r="K42" s="49">
        <v>589</v>
      </c>
    </row>
    <row r="43" spans="3:11" s="8" customFormat="1" ht="13.5" customHeight="1">
      <c r="C43" s="11" t="s">
        <v>39</v>
      </c>
      <c r="D43" s="56">
        <f t="shared" si="1"/>
        <v>52.04081632653062</v>
      </c>
      <c r="E43" s="63">
        <v>22.448979591836736</v>
      </c>
      <c r="F43" s="64">
        <v>29.591836734693878</v>
      </c>
      <c r="G43" s="64">
        <v>17.346938775510203</v>
      </c>
      <c r="H43" s="64">
        <v>19.387755102040817</v>
      </c>
      <c r="I43" s="65">
        <v>11.224489795918368</v>
      </c>
      <c r="J43" s="90">
        <f t="shared" si="2"/>
        <v>100</v>
      </c>
      <c r="K43" s="51" t="s">
        <v>83</v>
      </c>
    </row>
    <row r="44" spans="3:12" s="8" customFormat="1" ht="13.5" customHeight="1">
      <c r="C44" s="11" t="s">
        <v>40</v>
      </c>
      <c r="D44" s="57">
        <f t="shared" si="1"/>
        <v>54.84496124031007</v>
      </c>
      <c r="E44" s="66">
        <v>23.83720930232558</v>
      </c>
      <c r="F44" s="67">
        <v>31.00775193798449</v>
      </c>
      <c r="G44" s="67">
        <v>17.05426356589147</v>
      </c>
      <c r="H44" s="67">
        <v>18.410852713178297</v>
      </c>
      <c r="I44" s="68">
        <v>9.689922480620154</v>
      </c>
      <c r="J44" s="90">
        <f t="shared" si="2"/>
        <v>100</v>
      </c>
      <c r="K44" s="52" t="s">
        <v>84</v>
      </c>
      <c r="L44" s="6"/>
    </row>
    <row r="45" spans="3:12" s="8" customFormat="1" ht="13.5" customHeight="1">
      <c r="C45" s="11" t="s">
        <v>41</v>
      </c>
      <c r="D45" s="57">
        <f t="shared" si="1"/>
        <v>52</v>
      </c>
      <c r="E45" s="66">
        <v>21</v>
      </c>
      <c r="F45" s="67">
        <v>31</v>
      </c>
      <c r="G45" s="67">
        <v>18</v>
      </c>
      <c r="H45" s="67">
        <v>19</v>
      </c>
      <c r="I45" s="68">
        <v>11</v>
      </c>
      <c r="J45" s="90">
        <f t="shared" si="2"/>
        <v>100</v>
      </c>
      <c r="K45" s="52" t="s">
        <v>84</v>
      </c>
      <c r="L45"/>
    </row>
    <row r="46" spans="3:12" s="8" customFormat="1" ht="13.5" customHeight="1">
      <c r="C46" s="11" t="s">
        <v>42</v>
      </c>
      <c r="D46" s="56">
        <f t="shared" si="1"/>
        <v>63.63636363636363</v>
      </c>
      <c r="E46" s="63">
        <v>23.232323232323232</v>
      </c>
      <c r="F46" s="64">
        <v>40.4040404040404</v>
      </c>
      <c r="G46" s="64">
        <v>12.121212121212121</v>
      </c>
      <c r="H46" s="64">
        <v>15.151515151515152</v>
      </c>
      <c r="I46" s="65">
        <v>9.090909090909092</v>
      </c>
      <c r="J46" s="90">
        <f t="shared" si="2"/>
        <v>100</v>
      </c>
      <c r="K46" s="51" t="s">
        <v>83</v>
      </c>
      <c r="L46"/>
    </row>
    <row r="47" spans="3:11" s="8" customFormat="1" ht="13.5" customHeight="1">
      <c r="C47" s="11" t="s">
        <v>43</v>
      </c>
      <c r="D47" s="56">
        <f>SUM(E47:F47)</f>
        <v>60.40268456375839</v>
      </c>
      <c r="E47" s="60">
        <f>114/$K47*100</f>
        <v>25.503355704697988</v>
      </c>
      <c r="F47" s="60">
        <f>156/$K47*100</f>
        <v>34.899328859060404</v>
      </c>
      <c r="G47" s="60">
        <f>53/$K47*100</f>
        <v>11.856823266219239</v>
      </c>
      <c r="H47" s="60">
        <f>73/$K47*100</f>
        <v>16.331096196868007</v>
      </c>
      <c r="I47" s="60">
        <f>53/$K47*100</f>
        <v>11.856823266219239</v>
      </c>
      <c r="J47" s="90">
        <f t="shared" si="2"/>
        <v>100.44742729306488</v>
      </c>
      <c r="K47" s="51">
        <v>447</v>
      </c>
    </row>
    <row r="48" spans="3:11" s="8" customFormat="1" ht="13.5" customHeight="1">
      <c r="C48" s="11" t="s">
        <v>44</v>
      </c>
      <c r="D48" s="56">
        <v>59</v>
      </c>
      <c r="E48" s="63">
        <v>23.46938775510204</v>
      </c>
      <c r="F48" s="63">
        <v>35.714285714285715</v>
      </c>
      <c r="G48" s="63">
        <v>13.26530612244898</v>
      </c>
      <c r="H48" s="63">
        <v>18.367346938775512</v>
      </c>
      <c r="I48" s="69">
        <v>9.183673469387756</v>
      </c>
      <c r="J48" s="90">
        <f t="shared" si="2"/>
        <v>100</v>
      </c>
      <c r="K48" s="51" t="s">
        <v>84</v>
      </c>
    </row>
    <row r="49" spans="3:11" s="8" customFormat="1" ht="13.5" customHeight="1">
      <c r="C49" s="47" t="s">
        <v>45</v>
      </c>
      <c r="D49" s="58">
        <f aca="true" t="shared" si="3" ref="D49:D54">SUM(E49:F49)</f>
        <v>60.60606060606061</v>
      </c>
      <c r="E49" s="70">
        <v>23.232323232323232</v>
      </c>
      <c r="F49" s="71">
        <v>37.37373737373738</v>
      </c>
      <c r="G49" s="71">
        <v>12.121212121212121</v>
      </c>
      <c r="H49" s="71">
        <v>18.181818181818183</v>
      </c>
      <c r="I49" s="72">
        <v>9.090909090909092</v>
      </c>
      <c r="J49" s="90">
        <f t="shared" si="2"/>
        <v>100.00000000000001</v>
      </c>
      <c r="K49" s="53" t="s">
        <v>84</v>
      </c>
    </row>
    <row r="50" spans="3:11" s="8" customFormat="1" ht="13.5" customHeight="1">
      <c r="C50" s="11" t="s">
        <v>49</v>
      </c>
      <c r="D50" s="56">
        <f t="shared" si="3"/>
        <v>63</v>
      </c>
      <c r="E50" s="63">
        <v>24</v>
      </c>
      <c r="F50" s="64">
        <v>39</v>
      </c>
      <c r="G50" s="64">
        <v>13</v>
      </c>
      <c r="H50" s="64">
        <v>16</v>
      </c>
      <c r="I50" s="65">
        <v>8</v>
      </c>
      <c r="J50" s="90">
        <f t="shared" si="2"/>
        <v>100</v>
      </c>
      <c r="K50" s="51" t="s">
        <v>84</v>
      </c>
    </row>
    <row r="51" spans="3:11" s="8" customFormat="1" ht="13.5" customHeight="1">
      <c r="C51" s="48" t="s">
        <v>50</v>
      </c>
      <c r="D51" s="57">
        <f t="shared" si="3"/>
        <v>62.244897959183675</v>
      </c>
      <c r="E51" s="66">
        <v>25.510204081632654</v>
      </c>
      <c r="F51" s="67">
        <v>36.734693877551024</v>
      </c>
      <c r="G51" s="67">
        <v>12.244897959183673</v>
      </c>
      <c r="H51" s="67">
        <v>18.367346938775512</v>
      </c>
      <c r="I51" s="68">
        <v>7.142857142857142</v>
      </c>
      <c r="J51" s="90">
        <f t="shared" si="2"/>
        <v>100</v>
      </c>
      <c r="K51" s="52" t="s">
        <v>84</v>
      </c>
    </row>
    <row r="52" spans="3:11" s="8" customFormat="1" ht="13.5" customHeight="1">
      <c r="C52" s="48" t="s">
        <v>51</v>
      </c>
      <c r="D52" s="57">
        <f t="shared" si="3"/>
        <v>55.16431924882629</v>
      </c>
      <c r="E52" s="60">
        <f>110/$K52*100</f>
        <v>25.821596244131456</v>
      </c>
      <c r="F52" s="60">
        <f>125/$K52*100</f>
        <v>29.342723004694836</v>
      </c>
      <c r="G52" s="60">
        <f>65/$K52*100</f>
        <v>15.258215962441316</v>
      </c>
      <c r="H52" s="60">
        <f>80/$K52*100</f>
        <v>18.779342723004692</v>
      </c>
      <c r="I52" s="60">
        <f>46/$K52*100</f>
        <v>10.7981220657277</v>
      </c>
      <c r="J52" s="90">
        <f t="shared" si="2"/>
        <v>99.99999999999999</v>
      </c>
      <c r="K52" s="52">
        <v>426</v>
      </c>
    </row>
    <row r="53" spans="3:11" s="8" customFormat="1" ht="13.5" customHeight="1">
      <c r="C53" s="11" t="s">
        <v>74</v>
      </c>
      <c r="D53" s="56">
        <f t="shared" si="3"/>
        <v>68.18181818181819</v>
      </c>
      <c r="E53" s="60">
        <f>101/$K53*100</f>
        <v>21.861471861471863</v>
      </c>
      <c r="F53" s="60">
        <f>214/$K53*100</f>
        <v>46.320346320346324</v>
      </c>
      <c r="G53" s="60">
        <f>66/$K53*100</f>
        <v>14.285714285714285</v>
      </c>
      <c r="H53" s="60">
        <f>53/$K53*100</f>
        <v>11.471861471861471</v>
      </c>
      <c r="I53" s="60">
        <f>28/$K53*100</f>
        <v>6.0606060606060606</v>
      </c>
      <c r="J53" s="90">
        <f t="shared" si="2"/>
        <v>100</v>
      </c>
      <c r="K53" s="51">
        <v>462</v>
      </c>
    </row>
    <row r="54" spans="3:11" s="8" customFormat="1" ht="13.5" customHeight="1">
      <c r="C54" s="34" t="s">
        <v>79</v>
      </c>
      <c r="D54" s="59">
        <f t="shared" si="3"/>
        <v>70.44334975369458</v>
      </c>
      <c r="E54" s="73">
        <f>85/$K54*100</f>
        <v>20.935960591133004</v>
      </c>
      <c r="F54" s="73">
        <f>201/$K54*100</f>
        <v>49.50738916256158</v>
      </c>
      <c r="G54" s="73">
        <f>52/$K54*100</f>
        <v>12.807881773399016</v>
      </c>
      <c r="H54" s="73">
        <f>56/$K54*100</f>
        <v>13.793103448275861</v>
      </c>
      <c r="I54" s="74">
        <f>12/$K54*100</f>
        <v>2.955665024630542</v>
      </c>
      <c r="J54" s="91">
        <f t="shared" si="2"/>
        <v>100</v>
      </c>
      <c r="K54" s="54">
        <v>406</v>
      </c>
    </row>
    <row r="55" spans="4:11" s="8" customFormat="1" ht="13.5" customHeight="1">
      <c r="D55" s="29"/>
      <c r="E55" s="17"/>
      <c r="F55" s="17"/>
      <c r="G55" s="17"/>
      <c r="H55" s="17"/>
      <c r="I55" s="17"/>
      <c r="J55" s="17"/>
      <c r="K55" s="3" t="s">
        <v>90</v>
      </c>
    </row>
    <row r="56" spans="3:11" s="8" customFormat="1" ht="13.5" customHeight="1">
      <c r="C56"/>
      <c r="D56"/>
      <c r="E56"/>
      <c r="F56"/>
      <c r="G56"/>
      <c r="H56"/>
      <c r="I56"/>
      <c r="J56"/>
      <c r="K56"/>
    </row>
    <row r="57" spans="3:11" s="8" customFormat="1" ht="13.5" customHeight="1">
      <c r="C57"/>
      <c r="D57"/>
      <c r="E57"/>
      <c r="F57"/>
      <c r="G57"/>
      <c r="H57"/>
      <c r="I57"/>
      <c r="J57"/>
      <c r="K57"/>
    </row>
    <row r="58" spans="3:11" s="8" customFormat="1" ht="13.5" customHeight="1">
      <c r="C58"/>
      <c r="D58"/>
      <c r="E58"/>
      <c r="F58"/>
      <c r="G58"/>
      <c r="H58"/>
      <c r="I58"/>
      <c r="J58"/>
      <c r="K58"/>
    </row>
    <row r="59" spans="3:11" s="8" customFormat="1" ht="13.5" customHeight="1">
      <c r="C59"/>
      <c r="D59"/>
      <c r="E59"/>
      <c r="F59"/>
      <c r="G59"/>
      <c r="H59"/>
      <c r="I59"/>
      <c r="J59"/>
      <c r="K59"/>
    </row>
    <row r="60" spans="3:11" s="8" customFormat="1" ht="13.5" customHeight="1">
      <c r="C60"/>
      <c r="D60"/>
      <c r="E60"/>
      <c r="F60"/>
      <c r="G60"/>
      <c r="H60"/>
      <c r="I60"/>
      <c r="J60"/>
      <c r="K60"/>
    </row>
    <row r="61" spans="3:11" s="6" customFormat="1" ht="13.5" customHeight="1">
      <c r="C61"/>
      <c r="D61"/>
      <c r="E61"/>
      <c r="F61"/>
      <c r="G61"/>
      <c r="H61"/>
      <c r="I61"/>
      <c r="J61"/>
      <c r="K61"/>
    </row>
  </sheetData>
  <sheetProtection/>
  <printOptions/>
  <pageMargins left="0.5905511811023623" right="0.3937007874015748" top="0.7874015748031497" bottom="0.7874015748031497" header="0.5118110236220472" footer="0.5118110236220472"/>
  <pageSetup firstPageNumber="48" useFirstPageNumber="1" horizontalDpi="600" verticalDpi="600" orientation="portrait" paperSize="9" scale="99" r:id="rId2"/>
  <headerFooter alignWithMargins="0">
    <oddFooter>&amp;C&amp;10&amp;P</oddFooter>
  </headerFooter>
  <ignoredErrors>
    <ignoredError sqref="D29 D30:D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Layout" zoomScaleSheetLayoutView="100" workbookViewId="0" topLeftCell="A22">
      <selection activeCell="T6" sqref="T6"/>
    </sheetView>
  </sheetViews>
  <sheetFormatPr defaultColWidth="9.00390625" defaultRowHeight="13.5"/>
  <cols>
    <col min="1" max="1" width="32.00390625" style="0" customWidth="1"/>
    <col min="2" max="12" width="5.125" style="0" customWidth="1"/>
    <col min="13" max="13" width="5.00390625" style="0" customWidth="1"/>
    <col min="14" max="15" width="5.125" style="0" customWidth="1"/>
    <col min="16" max="16" width="6.125" style="0" customWidth="1"/>
    <col min="17" max="17" width="4.50390625" style="0" hidden="1" customWidth="1"/>
    <col min="18" max="18" width="8.375" style="0" customWidth="1"/>
  </cols>
  <sheetData>
    <row r="1" ht="17.25" customHeight="1">
      <c r="A1" s="13" t="s">
        <v>52</v>
      </c>
    </row>
    <row r="2" ht="17.25" customHeight="1">
      <c r="A2" s="14" t="s">
        <v>53</v>
      </c>
    </row>
    <row r="3" ht="17.25" customHeight="1">
      <c r="A3" s="15" t="s">
        <v>67</v>
      </c>
    </row>
    <row r="4" ht="17.25" customHeight="1"/>
    <row r="5" spans="1:18" ht="24">
      <c r="A5" s="18" t="s">
        <v>54</v>
      </c>
      <c r="B5" s="18" t="s">
        <v>68</v>
      </c>
      <c r="C5" s="18" t="s">
        <v>38</v>
      </c>
      <c r="D5" s="18" t="s">
        <v>39</v>
      </c>
      <c r="E5" s="18" t="s">
        <v>40</v>
      </c>
      <c r="F5" s="18" t="s">
        <v>41</v>
      </c>
      <c r="G5" s="18" t="s">
        <v>42</v>
      </c>
      <c r="H5" s="18" t="s">
        <v>43</v>
      </c>
      <c r="I5" s="18" t="s">
        <v>44</v>
      </c>
      <c r="J5" s="18" t="s">
        <v>45</v>
      </c>
      <c r="K5" s="18" t="s">
        <v>49</v>
      </c>
      <c r="L5" s="19" t="s">
        <v>69</v>
      </c>
      <c r="M5" s="19" t="s">
        <v>72</v>
      </c>
      <c r="N5" s="19" t="s">
        <v>74</v>
      </c>
      <c r="O5" s="27" t="s">
        <v>79</v>
      </c>
      <c r="P5" s="93" t="s">
        <v>55</v>
      </c>
      <c r="Q5" s="21"/>
      <c r="R5" s="20" t="s">
        <v>78</v>
      </c>
    </row>
    <row r="6" spans="1:18" ht="34.5" customHeight="1">
      <c r="A6" s="100" t="s">
        <v>92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1"/>
      <c r="R6" s="20"/>
    </row>
    <row r="7" spans="1:18" ht="33.75" customHeight="1">
      <c r="A7" s="94" t="s">
        <v>56</v>
      </c>
      <c r="B7" s="18">
        <v>61</v>
      </c>
      <c r="C7" s="18">
        <v>62</v>
      </c>
      <c r="D7" s="18">
        <v>70</v>
      </c>
      <c r="E7" s="18">
        <v>72</v>
      </c>
      <c r="F7" s="18">
        <v>70</v>
      </c>
      <c r="G7" s="18">
        <v>72</v>
      </c>
      <c r="H7" s="18">
        <v>69</v>
      </c>
      <c r="I7" s="22">
        <v>70</v>
      </c>
      <c r="J7" s="22">
        <v>74</v>
      </c>
      <c r="K7" s="22">
        <v>71</v>
      </c>
      <c r="L7" s="23">
        <v>74</v>
      </c>
      <c r="M7" s="23">
        <v>70</v>
      </c>
      <c r="N7" s="23">
        <v>73</v>
      </c>
      <c r="O7" s="25">
        <v>78</v>
      </c>
      <c r="P7" s="95">
        <v>81</v>
      </c>
      <c r="Q7" s="21">
        <f>IF(N7&gt;P7,"○",P7-N7)</f>
        <v>8</v>
      </c>
      <c r="R7" s="24">
        <f>O7/P7*100</f>
        <v>96.29629629629629</v>
      </c>
    </row>
    <row r="8" spans="1:18" ht="33.75" customHeight="1">
      <c r="A8" s="94" t="s">
        <v>70</v>
      </c>
      <c r="B8" s="18">
        <v>25</v>
      </c>
      <c r="C8" s="18">
        <v>27</v>
      </c>
      <c r="D8" s="18">
        <v>33</v>
      </c>
      <c r="E8" s="18">
        <v>39</v>
      </c>
      <c r="F8" s="18">
        <v>36</v>
      </c>
      <c r="G8" s="18">
        <v>47</v>
      </c>
      <c r="H8" s="18">
        <v>47</v>
      </c>
      <c r="I8" s="18">
        <v>44</v>
      </c>
      <c r="J8" s="18">
        <v>51</v>
      </c>
      <c r="K8" s="18">
        <v>62</v>
      </c>
      <c r="L8" s="23">
        <v>86</v>
      </c>
      <c r="M8" s="23">
        <v>91</v>
      </c>
      <c r="N8" s="23">
        <v>85</v>
      </c>
      <c r="O8" s="25"/>
      <c r="P8" s="26">
        <v>60</v>
      </c>
      <c r="Q8" s="21" t="str">
        <f>IF(N8&gt;P8,"○",P8-N8)</f>
        <v>○</v>
      </c>
      <c r="R8" s="24"/>
    </row>
    <row r="9" spans="1:18" ht="33.75" customHeight="1">
      <c r="A9" s="94" t="s">
        <v>57</v>
      </c>
      <c r="B9" s="18">
        <v>90</v>
      </c>
      <c r="C9" s="18">
        <v>92</v>
      </c>
      <c r="D9" s="18">
        <v>93</v>
      </c>
      <c r="E9" s="18">
        <v>96</v>
      </c>
      <c r="F9" s="18">
        <v>93</v>
      </c>
      <c r="G9" s="18">
        <v>96</v>
      </c>
      <c r="H9" s="18">
        <v>89</v>
      </c>
      <c r="I9" s="18">
        <v>87</v>
      </c>
      <c r="J9" s="18">
        <v>95</v>
      </c>
      <c r="K9" s="18">
        <v>94</v>
      </c>
      <c r="L9" s="23">
        <v>94</v>
      </c>
      <c r="M9" s="23">
        <v>95</v>
      </c>
      <c r="N9" s="23">
        <v>90</v>
      </c>
      <c r="O9" s="25">
        <v>95</v>
      </c>
      <c r="P9" s="26">
        <v>98</v>
      </c>
      <c r="Q9" s="21">
        <f aca="true" t="shared" si="0" ref="Q9:Q20">IF(N9&gt;P9,"○",P9-N9)</f>
        <v>8</v>
      </c>
      <c r="R9" s="24">
        <f aca="true" t="shared" si="1" ref="R9:R20">O9/P9*100</f>
        <v>96.93877551020408</v>
      </c>
    </row>
    <row r="10" spans="1:18" ht="33.75" customHeight="1">
      <c r="A10" s="94" t="s">
        <v>58</v>
      </c>
      <c r="B10" s="18">
        <v>30</v>
      </c>
      <c r="C10" s="18">
        <v>29</v>
      </c>
      <c r="D10" s="18">
        <v>33</v>
      </c>
      <c r="E10" s="18">
        <v>34</v>
      </c>
      <c r="F10" s="18">
        <v>34</v>
      </c>
      <c r="G10" s="18">
        <v>37</v>
      </c>
      <c r="H10" s="18">
        <v>35</v>
      </c>
      <c r="I10" s="18">
        <v>29</v>
      </c>
      <c r="J10" s="18">
        <v>27</v>
      </c>
      <c r="K10" s="18">
        <v>37</v>
      </c>
      <c r="L10" s="23">
        <v>35</v>
      </c>
      <c r="M10" s="23">
        <v>38</v>
      </c>
      <c r="N10" s="23">
        <v>34</v>
      </c>
      <c r="O10" s="25">
        <v>37</v>
      </c>
      <c r="P10" s="26">
        <v>60</v>
      </c>
      <c r="Q10" s="21">
        <f t="shared" si="0"/>
        <v>26</v>
      </c>
      <c r="R10" s="24">
        <f t="shared" si="1"/>
        <v>61.66666666666667</v>
      </c>
    </row>
    <row r="11" spans="1:18" ht="33.75" customHeight="1">
      <c r="A11" s="94" t="s">
        <v>59</v>
      </c>
      <c r="B11" s="18">
        <v>82</v>
      </c>
      <c r="C11" s="18">
        <v>78</v>
      </c>
      <c r="D11" s="18">
        <v>81</v>
      </c>
      <c r="E11" s="18">
        <v>75</v>
      </c>
      <c r="F11" s="18">
        <v>79</v>
      </c>
      <c r="G11" s="18">
        <v>82</v>
      </c>
      <c r="H11" s="18">
        <v>76</v>
      </c>
      <c r="I11" s="18">
        <v>76</v>
      </c>
      <c r="J11" s="18">
        <v>82</v>
      </c>
      <c r="K11" s="18">
        <v>81</v>
      </c>
      <c r="L11" s="23">
        <v>84</v>
      </c>
      <c r="M11" s="23">
        <v>80</v>
      </c>
      <c r="N11" s="23">
        <v>79</v>
      </c>
      <c r="O11" s="25">
        <v>85</v>
      </c>
      <c r="P11" s="26">
        <v>85</v>
      </c>
      <c r="Q11" s="21">
        <f t="shared" si="0"/>
        <v>6</v>
      </c>
      <c r="R11" s="24">
        <f t="shared" si="1"/>
        <v>100</v>
      </c>
    </row>
    <row r="12" spans="1:18" ht="33.75" customHeight="1">
      <c r="A12" s="94" t="s">
        <v>60</v>
      </c>
      <c r="B12" s="18">
        <v>14</v>
      </c>
      <c r="C12" s="18">
        <v>14</v>
      </c>
      <c r="D12" s="18">
        <v>12</v>
      </c>
      <c r="E12" s="18">
        <v>11</v>
      </c>
      <c r="F12" s="18">
        <v>10</v>
      </c>
      <c r="G12" s="18">
        <v>11</v>
      </c>
      <c r="H12" s="18">
        <v>10</v>
      </c>
      <c r="I12" s="18">
        <v>10</v>
      </c>
      <c r="J12" s="18">
        <v>9</v>
      </c>
      <c r="K12" s="18">
        <v>12</v>
      </c>
      <c r="L12" s="23">
        <v>14</v>
      </c>
      <c r="M12" s="23">
        <v>10</v>
      </c>
      <c r="N12" s="23">
        <v>10</v>
      </c>
      <c r="O12" s="25">
        <v>12</v>
      </c>
      <c r="P12" s="26">
        <v>25</v>
      </c>
      <c r="Q12" s="21">
        <f t="shared" si="0"/>
        <v>15</v>
      </c>
      <c r="R12" s="24">
        <f t="shared" si="1"/>
        <v>48</v>
      </c>
    </row>
    <row r="13" spans="1:18" ht="33.75" customHeight="1">
      <c r="A13" s="94" t="s">
        <v>77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3">
        <v>50</v>
      </c>
      <c r="O13" s="25">
        <v>58</v>
      </c>
      <c r="P13" s="26"/>
      <c r="Q13" s="21"/>
      <c r="R13" s="28"/>
    </row>
    <row r="14" spans="1:18" ht="33.75" customHeight="1">
      <c r="A14" s="94" t="s">
        <v>76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3">
        <v>69</v>
      </c>
      <c r="O14" s="25">
        <v>78</v>
      </c>
      <c r="P14" s="26"/>
      <c r="Q14" s="21"/>
      <c r="R14" s="24"/>
    </row>
    <row r="15" spans="1:18" ht="33.75" customHeight="1">
      <c r="A15" s="94" t="s">
        <v>88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5">
        <v>35</v>
      </c>
      <c r="P15" s="26"/>
      <c r="Q15" s="92"/>
      <c r="R15" s="24"/>
    </row>
    <row r="16" spans="1:18" ht="33.75" customHeight="1">
      <c r="A16" s="101" t="s">
        <v>93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21"/>
      <c r="R16" s="24"/>
    </row>
    <row r="17" spans="1:18" ht="33.75" customHeight="1">
      <c r="A17" s="94" t="s">
        <v>61</v>
      </c>
      <c r="B17" s="18"/>
      <c r="C17" s="18"/>
      <c r="D17" s="18"/>
      <c r="E17" s="18">
        <v>47</v>
      </c>
      <c r="F17" s="18">
        <v>46</v>
      </c>
      <c r="G17" s="18">
        <v>52</v>
      </c>
      <c r="H17" s="18">
        <v>48</v>
      </c>
      <c r="I17" s="18">
        <v>45</v>
      </c>
      <c r="J17" s="18">
        <v>46</v>
      </c>
      <c r="K17" s="18">
        <v>46</v>
      </c>
      <c r="L17" s="23">
        <v>48</v>
      </c>
      <c r="M17" s="23">
        <v>47</v>
      </c>
      <c r="N17" s="23"/>
      <c r="O17" s="25"/>
      <c r="P17" s="26">
        <v>80</v>
      </c>
      <c r="Q17" s="21"/>
      <c r="R17" s="24"/>
    </row>
    <row r="18" spans="1:18" ht="33.75" customHeight="1">
      <c r="A18" s="101" t="s">
        <v>94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21"/>
      <c r="R18" s="24"/>
    </row>
    <row r="19" spans="1:18" ht="33.75" customHeight="1">
      <c r="A19" s="94" t="s">
        <v>62</v>
      </c>
      <c r="B19" s="18">
        <v>39</v>
      </c>
      <c r="C19" s="18">
        <v>30</v>
      </c>
      <c r="D19" s="18">
        <v>28</v>
      </c>
      <c r="E19" s="18">
        <v>31</v>
      </c>
      <c r="F19" s="18">
        <v>30</v>
      </c>
      <c r="G19" s="18">
        <v>37</v>
      </c>
      <c r="H19" s="18">
        <v>29</v>
      </c>
      <c r="I19" s="18">
        <v>30</v>
      </c>
      <c r="J19" s="18">
        <v>33</v>
      </c>
      <c r="K19" s="18">
        <v>32</v>
      </c>
      <c r="L19" s="23">
        <v>32</v>
      </c>
      <c r="M19" s="23">
        <v>25</v>
      </c>
      <c r="N19" s="23">
        <v>31</v>
      </c>
      <c r="O19" s="25">
        <v>33</v>
      </c>
      <c r="P19" s="26">
        <v>75</v>
      </c>
      <c r="Q19" s="21">
        <f t="shared" si="0"/>
        <v>44</v>
      </c>
      <c r="R19" s="24">
        <f t="shared" si="1"/>
        <v>44</v>
      </c>
    </row>
    <row r="20" spans="1:18" ht="33.75" customHeight="1">
      <c r="A20" s="94" t="s">
        <v>63</v>
      </c>
      <c r="B20" s="18">
        <v>80</v>
      </c>
      <c r="C20" s="18">
        <v>78</v>
      </c>
      <c r="D20" s="18">
        <v>73</v>
      </c>
      <c r="E20" s="18">
        <v>74</v>
      </c>
      <c r="F20" s="18">
        <v>75</v>
      </c>
      <c r="G20" s="18">
        <v>81</v>
      </c>
      <c r="H20" s="18">
        <v>73</v>
      </c>
      <c r="I20" s="18">
        <v>70</v>
      </c>
      <c r="J20" s="18">
        <v>79</v>
      </c>
      <c r="K20" s="18">
        <v>76</v>
      </c>
      <c r="L20" s="23">
        <v>77</v>
      </c>
      <c r="M20" s="23">
        <v>76</v>
      </c>
      <c r="N20" s="23">
        <v>70</v>
      </c>
      <c r="O20" s="25">
        <v>80</v>
      </c>
      <c r="P20" s="26">
        <v>85</v>
      </c>
      <c r="Q20" s="21">
        <f t="shared" si="0"/>
        <v>15</v>
      </c>
      <c r="R20" s="24">
        <f t="shared" si="1"/>
        <v>94.11764705882352</v>
      </c>
    </row>
    <row r="21" spans="1:18" ht="33.75" customHeight="1">
      <c r="A21" s="94" t="s">
        <v>64</v>
      </c>
      <c r="B21" s="18">
        <v>53</v>
      </c>
      <c r="C21" s="18">
        <v>48</v>
      </c>
      <c r="D21" s="18">
        <v>44</v>
      </c>
      <c r="E21" s="18">
        <v>48</v>
      </c>
      <c r="F21" s="18">
        <v>51</v>
      </c>
      <c r="G21" s="18">
        <v>50</v>
      </c>
      <c r="H21" s="18">
        <v>47</v>
      </c>
      <c r="I21" s="18">
        <v>50</v>
      </c>
      <c r="J21" s="18">
        <v>55</v>
      </c>
      <c r="K21" s="18">
        <v>51</v>
      </c>
      <c r="L21" s="23">
        <v>71</v>
      </c>
      <c r="M21" s="23">
        <v>72</v>
      </c>
      <c r="N21" s="23"/>
      <c r="O21" s="25"/>
      <c r="P21" s="26">
        <v>67</v>
      </c>
      <c r="Q21" s="21">
        <f>IF(N21&gt;P21,"○",P21-N21)</f>
        <v>67</v>
      </c>
      <c r="R21" s="24"/>
    </row>
    <row r="22" spans="1:18" ht="33.75" customHeight="1">
      <c r="A22" s="94" t="s">
        <v>89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68</v>
      </c>
      <c r="O22" s="25">
        <v>73</v>
      </c>
      <c r="P22" s="26"/>
      <c r="Q22" s="92"/>
      <c r="R22" s="24"/>
    </row>
    <row r="23" spans="1:18" ht="33.75" customHeight="1">
      <c r="A23" s="101" t="s">
        <v>95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1"/>
      <c r="R23" s="24"/>
    </row>
    <row r="24" spans="1:18" ht="33.75" customHeight="1">
      <c r="A24" s="94" t="s">
        <v>65</v>
      </c>
      <c r="B24" s="18">
        <v>91</v>
      </c>
      <c r="C24" s="18">
        <v>91</v>
      </c>
      <c r="D24" s="18">
        <v>89</v>
      </c>
      <c r="E24" s="18">
        <v>93</v>
      </c>
      <c r="F24" s="18">
        <v>88</v>
      </c>
      <c r="G24" s="18">
        <v>92</v>
      </c>
      <c r="H24" s="18">
        <v>84</v>
      </c>
      <c r="I24" s="18">
        <v>82</v>
      </c>
      <c r="J24" s="18">
        <v>93</v>
      </c>
      <c r="K24" s="18">
        <v>92</v>
      </c>
      <c r="L24" s="23">
        <v>89</v>
      </c>
      <c r="M24" s="23">
        <v>90</v>
      </c>
      <c r="N24" s="23">
        <v>85</v>
      </c>
      <c r="O24" s="25">
        <v>91</v>
      </c>
      <c r="P24" s="26">
        <v>98</v>
      </c>
      <c r="Q24" s="21">
        <f>IF(N24&gt;P24,"○",P24-N24)</f>
        <v>13</v>
      </c>
      <c r="R24" s="24">
        <f>O24/P24*100</f>
        <v>92.85714285714286</v>
      </c>
    </row>
    <row r="25" spans="1:18" ht="33.75" customHeight="1">
      <c r="A25" s="94" t="s">
        <v>66</v>
      </c>
      <c r="B25" s="18">
        <v>72</v>
      </c>
      <c r="C25" s="18">
        <v>86</v>
      </c>
      <c r="D25" s="18">
        <v>85</v>
      </c>
      <c r="E25" s="18">
        <v>97</v>
      </c>
      <c r="F25" s="18">
        <v>96</v>
      </c>
      <c r="G25" s="18">
        <v>95</v>
      </c>
      <c r="H25" s="18">
        <v>87</v>
      </c>
      <c r="I25" s="18">
        <v>86</v>
      </c>
      <c r="J25" s="18">
        <v>95</v>
      </c>
      <c r="K25" s="18">
        <v>95</v>
      </c>
      <c r="L25" s="23">
        <v>93</v>
      </c>
      <c r="M25" s="23">
        <v>94</v>
      </c>
      <c r="N25" s="23"/>
      <c r="O25" s="25"/>
      <c r="P25" s="26">
        <v>100</v>
      </c>
      <c r="Q25" s="21"/>
      <c r="R25" s="24"/>
    </row>
    <row r="26" spans="1:16" ht="30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98"/>
      <c r="N26" s="98"/>
      <c r="O26" s="98"/>
      <c r="P26" s="99" t="s">
        <v>91</v>
      </c>
    </row>
  </sheetData>
  <sheetProtection/>
  <mergeCells count="4">
    <mergeCell ref="A6:P6"/>
    <mergeCell ref="A16:P16"/>
    <mergeCell ref="A18:P18"/>
    <mergeCell ref="A23:P23"/>
  </mergeCells>
  <printOptions/>
  <pageMargins left="0.3937007874015748" right="0.3937007874015748" top="0.984251968503937" bottom="0.7874015748031497" header="0.5118110236220472" footer="0.3937007874015748"/>
  <pageSetup firstPageNumber="49" useFirstPageNumber="1" horizontalDpi="600" verticalDpi="600" orientation="portrait" paperSize="9" scale="87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松江良文</dc:creator>
  <cp:keywords/>
  <dc:description/>
  <cp:lastModifiedBy>佐藤 寛也</cp:lastModifiedBy>
  <cp:lastPrinted>2013-09-19T03:00:23Z</cp:lastPrinted>
  <dcterms:created xsi:type="dcterms:W3CDTF">2000-08-07T07:33:55Z</dcterms:created>
  <dcterms:modified xsi:type="dcterms:W3CDTF">2014-03-17T07:50:12Z</dcterms:modified>
  <cp:category/>
  <cp:version/>
  <cp:contentType/>
  <cp:contentStatus/>
</cp:coreProperties>
</file>