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9"/>
  <workbookPr showInkAnnotation="0" codeName="ThisWorkbook" defaultThemeVersion="124226"/>
  <mc:AlternateContent xmlns:mc="http://schemas.openxmlformats.org/markup-compatibility/2006">
    <mc:Choice Requires="x15">
      <x15ac:absPath xmlns:x15ac="http://schemas.microsoft.com/office/spreadsheetml/2010/11/ac" url="\\filesv\share\0030_税務課\市民税係\11 当初課税\00 住民税申告書\R6\11.申告書作成Excel\"/>
    </mc:Choice>
  </mc:AlternateContent>
  <xr:revisionPtr revIDLastSave="0" documentId="13_ncr:1_{FD15F44D-8D50-4655-975C-5302F77A4B54}" xr6:coauthVersionLast="36" xr6:coauthVersionMax="36" xr10:uidLastSave="{00000000-0000-0000-0000-000000000000}"/>
  <workbookProtection workbookAlgorithmName="SHA-512" workbookHashValue="51w+1fymTAP6sU3WrRqHDE3jFP7P7lu/jfgh3Rn0oCFG5m5/GuC62gNW/EUn50tM/oYzLObhlqvWYrz9eMJB4A==" workbookSaltValue="1+bHXQH8SK/WxDr8Q3d1OQ==" workbookSpinCount="100000" lockStructure="1"/>
  <bookViews>
    <workbookView showSheetTabs="0" xWindow="0" yWindow="0" windowWidth="18255" windowHeight="11415" firstSheet="1" activeTab="1" xr2:uid="{00000000-000D-0000-FFFF-FFFF00000000}"/>
  </bookViews>
  <sheets>
    <sheet name="計算シート（非表示）" sheetId="9" state="hidden" r:id="rId1"/>
    <sheet name="はじめに" sheetId="8" r:id="rId2"/>
    <sheet name="入力シート" sheetId="4" r:id="rId3"/>
    <sheet name="印刷用申告書（入力はできません）" sheetId="18" r:id="rId4"/>
    <sheet name="給与所得入力その１" sheetId="19" r:id="rId5"/>
    <sheet name="給与所得入力その２" sheetId="16" r:id="rId6"/>
    <sheet name="公的年金等収入入力" sheetId="3" r:id="rId7"/>
    <sheet name="雑所得（業務、その他）入力" sheetId="10" r:id="rId8"/>
    <sheet name="事業（営業等、農業、不動産）所得入力" sheetId="11" r:id="rId9"/>
    <sheet name="事業専従者入力" sheetId="12" r:id="rId10"/>
    <sheet name="配当所得入力" sheetId="13" r:id="rId11"/>
    <sheet name="総合譲渡、一時" sheetId="14" r:id="rId12"/>
    <sheet name="医療費の明細" sheetId="6" r:id="rId13"/>
    <sheet name="事業税に関する事項" sheetId="15" r:id="rId14"/>
    <sheet name="課税収入がなかった方" sheetId="7" r:id="rId15"/>
  </sheets>
  <definedNames>
    <definedName name="_xlnm._FilterDatabase" localSheetId="2" hidden="1">入力シート!$C$164:$AB$169</definedName>
    <definedName name="_xlnm.Print_Area" localSheetId="12">医療費の明細!$A$1:$Z$64</definedName>
    <definedName name="_xlnm.Print_Area" localSheetId="3">'印刷用申告書（入力はできません）'!$A$1:$CZ$377</definedName>
    <definedName name="_xlnm.Print_Area" localSheetId="4">給与所得入力その１!$A$1:$BS$65</definedName>
    <definedName name="_xlnm.Print_Area" localSheetId="5">給与所得入力その２!$A$1:$T$30</definedName>
    <definedName name="_xlnm.Print_Area" localSheetId="6">公的年金等収入入力!$A$1:$BQ$45</definedName>
    <definedName name="_xlnm.Print_Area" localSheetId="2">入力シート!$A$1:$AI$312</definedName>
    <definedName name="その他">'計算シート（非表示）'!$D$256:$D$257</definedName>
    <definedName name="ひとり親">'計算シート（非表示）'!$B$262</definedName>
    <definedName name="寡夫">'計算シート（非表示）'!$B$262:$B$265</definedName>
    <definedName name="寡婦">'計算シート（非表示）'!$A$262:$A$265</definedName>
    <definedName name="寡婦の区分">'計算シート（非表示）'!$A$261:$B$261</definedName>
    <definedName name="手帳の種類">'計算シート（非表示）'!$A$255:$D$255</definedName>
    <definedName name="手帳の種類２">'計算シート（非表示）'!#REF!</definedName>
    <definedName name="住民税の徴収方法">入力シート!$C$240:$C$241</definedName>
    <definedName name="昭和">'計算シート（非表示）'!$C$14:$C$77</definedName>
    <definedName name="障害者氏名" localSheetId="2">OFFSET('計算シート（非表示）'!$A$239,0,0,COUNTA('計算シート（非表示）'!$A$239:$A$248,0))</definedName>
    <definedName name="身体障害者手帳">'計算シート（非表示）'!$A$256:$A$257</definedName>
    <definedName name="精神障害者保健福祉手帳">'計算シート（非表示）'!$C$256:$C$257</definedName>
    <definedName name="西暦">'計算シート（非表示）'!$F$14:$F$134</definedName>
    <definedName name="西暦_16歳未満">'計算シート（非表示）'!$D$317:$D$333</definedName>
    <definedName name="続柄">'計算シート（非表示）'!$A$301:$A$307</definedName>
    <definedName name="大正">'計算シート（非表示）'!$B$14:$B$28</definedName>
    <definedName name="特障のみ">'計算シート（非表示）'!#REF!</definedName>
    <definedName name="年">入力シート!$AF$77:$AF$131</definedName>
    <definedName name="年数">入力シート!$AH$133:$AL$133</definedName>
    <definedName name="平成">'計算シート（非表示）'!$D$14:$D$44</definedName>
    <definedName name="平成_16歳未満">'計算シート（非表示）'!$C$317:$C$333</definedName>
    <definedName name="別居の扶養親族">'計算シート（非表示）'!$B$336:$B$339</definedName>
    <definedName name="明治">'計算シート（非表示）'!$A$14:$A$26</definedName>
    <definedName name="明治_月">入力シート!$AH$134</definedName>
    <definedName name="明治_日">入力シート!$AH$135</definedName>
    <definedName name="療育手帳">'計算シート（非表示）'!$B$256:$B$257</definedName>
    <definedName name="令和">'計算シート（非表示）'!$E$14:$E$16</definedName>
  </definedNames>
  <calcPr calcId="191029"/>
</workbook>
</file>

<file path=xl/calcChain.xml><?xml version="1.0" encoding="utf-8"?>
<calcChain xmlns="http://schemas.openxmlformats.org/spreadsheetml/2006/main">
  <c r="B46" i="7" l="1"/>
  <c r="BA214" i="18"/>
  <c r="C191" i="4"/>
  <c r="C220" i="4" l="1"/>
  <c r="C84" i="4"/>
  <c r="C40" i="4"/>
  <c r="A247" i="9" l="1"/>
  <c r="B247" i="9"/>
  <c r="C247" i="9" s="1"/>
  <c r="A248" i="9"/>
  <c r="B248" i="9"/>
  <c r="C248" i="9" s="1"/>
  <c r="D248" i="9" s="1"/>
  <c r="B246" i="9"/>
  <c r="C246" i="9" s="1"/>
  <c r="A246" i="9"/>
  <c r="A243" i="9"/>
  <c r="B243" i="9"/>
  <c r="C243" i="9" s="1"/>
  <c r="A244" i="9"/>
  <c r="B244" i="9"/>
  <c r="C244" i="9" s="1"/>
  <c r="D244" i="9" s="1"/>
  <c r="A245" i="9"/>
  <c r="B245" i="9"/>
  <c r="C245" i="9" s="1"/>
  <c r="B242" i="9"/>
  <c r="C242" i="9" s="1"/>
  <c r="D242" i="9" s="1"/>
  <c r="A242" i="9"/>
  <c r="B241" i="9"/>
  <c r="C241" i="9" s="1"/>
  <c r="A241" i="9"/>
  <c r="E241" i="9" l="1"/>
  <c r="D241" i="9"/>
  <c r="E242" i="9"/>
  <c r="E248" i="9"/>
  <c r="D247" i="9"/>
  <c r="E247" i="9"/>
  <c r="D245" i="9"/>
  <c r="E245" i="9"/>
  <c r="D243" i="9"/>
  <c r="E243" i="9"/>
  <c r="D246" i="9"/>
  <c r="E246" i="9"/>
  <c r="E244" i="9"/>
  <c r="J48" i="6"/>
  <c r="B51" i="6" s="1"/>
  <c r="AA13" i="13"/>
  <c r="AA11" i="13"/>
  <c r="AA9" i="13"/>
  <c r="AA7" i="13"/>
  <c r="H11" i="10"/>
  <c r="H10" i="10"/>
  <c r="H9" i="10"/>
  <c r="B1" i="4" l="1"/>
  <c r="C11" i="8" l="1"/>
  <c r="BW62" i="18" l="1"/>
  <c r="AH375" i="18"/>
  <c r="AE375" i="18"/>
  <c r="AB375" i="18"/>
  <c r="Y375" i="18"/>
  <c r="V375" i="18"/>
  <c r="S375" i="18"/>
  <c r="Q375" i="18"/>
  <c r="O375" i="18"/>
  <c r="L375" i="18"/>
  <c r="J375" i="18"/>
  <c r="H375" i="18"/>
  <c r="F375" i="18"/>
  <c r="BL365" i="18"/>
  <c r="J74" i="18" l="1"/>
  <c r="AC74" i="18"/>
  <c r="J66" i="18"/>
  <c r="AC59" i="18"/>
  <c r="J59" i="18"/>
  <c r="AC52" i="18"/>
  <c r="J52" i="18"/>
  <c r="D1" i="6"/>
  <c r="T48" i="6" l="1"/>
  <c r="B53" i="6" s="1"/>
  <c r="B55" i="6" s="1"/>
  <c r="B63" i="6" s="1"/>
  <c r="CH264" i="18" l="1"/>
  <c r="I197" i="4"/>
  <c r="BG290" i="18"/>
  <c r="AF279" i="18"/>
  <c r="AF277" i="18" l="1"/>
  <c r="CA273" i="18"/>
  <c r="CA272" i="18"/>
  <c r="CA271" i="18"/>
  <c r="BG271" i="18"/>
  <c r="BG272" i="18"/>
  <c r="BG273" i="18"/>
  <c r="AN273" i="18"/>
  <c r="AN272" i="18"/>
  <c r="BB194" i="18"/>
  <c r="B150" i="9" l="1"/>
  <c r="BW58" i="18"/>
  <c r="BW54" i="18"/>
  <c r="B151" i="9" l="1"/>
  <c r="B349" i="9" s="1"/>
  <c r="A155" i="9"/>
  <c r="AX160" i="4"/>
  <c r="AX147" i="4"/>
  <c r="AX161" i="4"/>
  <c r="AX162" i="4"/>
  <c r="AX152" i="4"/>
  <c r="AX153" i="4"/>
  <c r="AX154" i="4"/>
  <c r="AX151" i="4"/>
  <c r="A160" i="9"/>
  <c r="AX259" i="4" l="1"/>
  <c r="B157" i="9"/>
  <c r="B158" i="9"/>
  <c r="B159" i="9"/>
  <c r="D150" i="9"/>
  <c r="B156" i="9"/>
  <c r="BY285" i="18"/>
  <c r="P278" i="18"/>
  <c r="BW70" i="18" s="1"/>
  <c r="Q255" i="18"/>
  <c r="M255" i="18"/>
  <c r="E255" i="18"/>
  <c r="N98" i="18"/>
  <c r="P91" i="18"/>
  <c r="K91" i="18"/>
  <c r="P87" i="18"/>
  <c r="K87" i="18"/>
  <c r="X85" i="18"/>
  <c r="P23" i="18"/>
  <c r="S295" i="18"/>
  <c r="T214" i="18"/>
  <c r="I198" i="4"/>
  <c r="AC45" i="18" s="1"/>
  <c r="N109" i="18" l="1"/>
  <c r="AM106" i="18" s="1"/>
  <c r="H268" i="9"/>
  <c r="G268" i="9"/>
  <c r="I268" i="9"/>
  <c r="I269" i="9"/>
  <c r="F296" i="9"/>
  <c r="K83" i="18" l="1"/>
  <c r="B230" i="9"/>
  <c r="E218" i="9" l="1"/>
  <c r="D218" i="9"/>
  <c r="B194" i="9"/>
  <c r="E186" i="9"/>
  <c r="A186" i="9"/>
  <c r="A179" i="9"/>
  <c r="B173" i="9"/>
  <c r="C173" i="9"/>
  <c r="B165" i="9"/>
  <c r="BW110" i="18" s="1"/>
  <c r="U346" i="18"/>
  <c r="U341" i="18"/>
  <c r="U336" i="18"/>
  <c r="U330" i="18"/>
  <c r="BY289" i="18"/>
  <c r="CH289" i="18" s="1"/>
  <c r="CE288" i="18"/>
  <c r="CE286" i="18"/>
  <c r="CE284" i="18"/>
  <c r="BY284" i="18"/>
  <c r="P279" i="18"/>
  <c r="AF278" i="18"/>
  <c r="AY278" i="18"/>
  <c r="P277" i="18"/>
  <c r="AE273" i="18"/>
  <c r="M273" i="18"/>
  <c r="AE272" i="18"/>
  <c r="M272" i="18"/>
  <c r="AN271" i="18"/>
  <c r="AE271" i="18"/>
  <c r="M271" i="18"/>
  <c r="N264" i="18"/>
  <c r="Q263" i="18"/>
  <c r="M263" i="18"/>
  <c r="E263" i="18"/>
  <c r="Q262" i="18"/>
  <c r="M262" i="18"/>
  <c r="E262" i="18"/>
  <c r="Q261" i="18"/>
  <c r="M261" i="18"/>
  <c r="E261" i="18"/>
  <c r="Q260" i="18"/>
  <c r="M260" i="18"/>
  <c r="E260" i="18"/>
  <c r="Q259" i="18"/>
  <c r="M259" i="18"/>
  <c r="E259" i="18"/>
  <c r="Q257" i="18"/>
  <c r="M257" i="18"/>
  <c r="E257" i="18"/>
  <c r="CH256" i="18"/>
  <c r="BT256" i="18"/>
  <c r="BE256" i="18"/>
  <c r="AM256" i="18"/>
  <c r="AE256" i="18"/>
  <c r="Q256" i="18"/>
  <c r="M256" i="18"/>
  <c r="E256" i="18"/>
  <c r="CH255" i="18"/>
  <c r="BT255" i="18"/>
  <c r="BE255" i="18"/>
  <c r="AM255" i="18"/>
  <c r="AE255" i="18"/>
  <c r="CH254" i="18"/>
  <c r="BT254" i="18"/>
  <c r="BE254" i="18"/>
  <c r="AM254" i="18"/>
  <c r="AE254" i="18"/>
  <c r="Q254" i="18"/>
  <c r="M254" i="18"/>
  <c r="E254" i="18"/>
  <c r="CH253" i="18"/>
  <c r="BT253" i="18"/>
  <c r="BE253" i="18"/>
  <c r="AM253" i="18"/>
  <c r="AE253" i="18"/>
  <c r="Q253" i="18"/>
  <c r="M253" i="18"/>
  <c r="E253" i="18"/>
  <c r="CH252" i="18"/>
  <c r="BT252" i="18"/>
  <c r="BE252" i="18"/>
  <c r="AM252" i="18"/>
  <c r="AE252" i="18"/>
  <c r="Q252" i="18"/>
  <c r="M252" i="18"/>
  <c r="E252" i="18"/>
  <c r="CH251" i="18"/>
  <c r="BT251" i="18"/>
  <c r="BE251" i="18"/>
  <c r="AM251" i="18"/>
  <c r="AE251" i="18"/>
  <c r="Q251" i="18"/>
  <c r="M251" i="18"/>
  <c r="E251" i="18"/>
  <c r="AI218" i="18"/>
  <c r="B215" i="9" s="1"/>
  <c r="T218" i="18"/>
  <c r="J218" i="18"/>
  <c r="AI214" i="18"/>
  <c r="J214" i="18"/>
  <c r="AC203" i="18"/>
  <c r="AA203" i="18"/>
  <c r="Y203" i="18"/>
  <c r="W203" i="18"/>
  <c r="U203" i="18"/>
  <c r="S203" i="18"/>
  <c r="R203" i="18"/>
  <c r="Q203" i="18"/>
  <c r="P203" i="18"/>
  <c r="N203" i="18"/>
  <c r="L203" i="18"/>
  <c r="K203" i="18"/>
  <c r="J199" i="18"/>
  <c r="A162" i="4" s="1"/>
  <c r="AT196" i="18"/>
  <c r="AL196" i="18"/>
  <c r="X196" i="18"/>
  <c r="BV194" i="18"/>
  <c r="AC192" i="18"/>
  <c r="AA192" i="18"/>
  <c r="Y192" i="18"/>
  <c r="W192" i="18"/>
  <c r="U192" i="18"/>
  <c r="S192" i="18"/>
  <c r="R192" i="18"/>
  <c r="Q192" i="18"/>
  <c r="P192" i="18"/>
  <c r="N192" i="18"/>
  <c r="L192" i="18"/>
  <c r="K192" i="18"/>
  <c r="J188" i="18"/>
  <c r="A161" i="4" s="1"/>
  <c r="AT185" i="18"/>
  <c r="AL185" i="18"/>
  <c r="X185" i="18"/>
  <c r="BC184" i="18"/>
  <c r="AC181" i="18"/>
  <c r="AA181" i="18"/>
  <c r="Y181" i="18"/>
  <c r="W181" i="18"/>
  <c r="U181" i="18"/>
  <c r="S181" i="18"/>
  <c r="R181" i="18"/>
  <c r="Q181" i="18"/>
  <c r="P181" i="18"/>
  <c r="N181" i="18"/>
  <c r="L181" i="18"/>
  <c r="K181" i="18"/>
  <c r="J177" i="18"/>
  <c r="AT174" i="18"/>
  <c r="AL174" i="18"/>
  <c r="X174" i="18"/>
  <c r="AC170" i="18"/>
  <c r="AA170" i="18"/>
  <c r="Y170" i="18"/>
  <c r="W170" i="18"/>
  <c r="U170" i="18"/>
  <c r="S170" i="18"/>
  <c r="R170" i="18"/>
  <c r="Q170" i="18"/>
  <c r="P170" i="18"/>
  <c r="N170" i="18"/>
  <c r="L170" i="18"/>
  <c r="K170" i="18"/>
  <c r="J166" i="18"/>
  <c r="AN170" i="18" s="1"/>
  <c r="AT163" i="18"/>
  <c r="AL163" i="18"/>
  <c r="X163" i="18"/>
  <c r="G297" i="9" s="1"/>
  <c r="AC159" i="18"/>
  <c r="AA159" i="18"/>
  <c r="Y159" i="18"/>
  <c r="W159" i="18"/>
  <c r="U159" i="18"/>
  <c r="S159" i="18"/>
  <c r="R159" i="18"/>
  <c r="Q159" i="18"/>
  <c r="P159" i="18"/>
  <c r="N159" i="18"/>
  <c r="L159" i="18"/>
  <c r="K159" i="18"/>
  <c r="J155" i="18"/>
  <c r="AN159" i="18" s="1"/>
  <c r="AT152" i="18"/>
  <c r="AL152" i="18"/>
  <c r="X152" i="18"/>
  <c r="G296" i="9" s="1"/>
  <c r="AC148" i="18"/>
  <c r="AA148" i="18"/>
  <c r="Y148" i="18"/>
  <c r="W148" i="18"/>
  <c r="U148" i="18"/>
  <c r="S148" i="18"/>
  <c r="R148" i="18"/>
  <c r="Q148" i="18"/>
  <c r="P148" i="18"/>
  <c r="N148" i="18"/>
  <c r="L148" i="18"/>
  <c r="K148" i="18"/>
  <c r="J144" i="18"/>
  <c r="AN148" i="18" s="1"/>
  <c r="AT141" i="18"/>
  <c r="AL141" i="18"/>
  <c r="X141" i="18"/>
  <c r="G295" i="9" s="1"/>
  <c r="AC137" i="18"/>
  <c r="AA137" i="18"/>
  <c r="Y137" i="18"/>
  <c r="W137" i="18"/>
  <c r="U137" i="18"/>
  <c r="S137" i="18"/>
  <c r="R137" i="18"/>
  <c r="Q137" i="18"/>
  <c r="P137" i="18"/>
  <c r="N137" i="18"/>
  <c r="L137" i="18"/>
  <c r="K137" i="18"/>
  <c r="J133" i="18"/>
  <c r="AT130" i="18"/>
  <c r="AL130" i="18"/>
  <c r="X130" i="18"/>
  <c r="G294" i="9" s="1"/>
  <c r="AL127" i="18"/>
  <c r="AI126" i="18"/>
  <c r="AG126" i="18"/>
  <c r="AE126" i="18"/>
  <c r="AC126" i="18"/>
  <c r="AA126" i="18"/>
  <c r="Y126" i="18"/>
  <c r="W126" i="18"/>
  <c r="U126" i="18"/>
  <c r="S126" i="18"/>
  <c r="R126" i="18"/>
  <c r="Q126" i="18"/>
  <c r="P126" i="18"/>
  <c r="AK121" i="18"/>
  <c r="C273" i="9" s="1"/>
  <c r="O121" i="18"/>
  <c r="AK117" i="18"/>
  <c r="B273" i="9" s="1"/>
  <c r="AM95" i="18"/>
  <c r="BW90" i="18"/>
  <c r="BW42" i="18"/>
  <c r="BE23" i="18"/>
  <c r="AL23" i="18"/>
  <c r="H23" i="18"/>
  <c r="F23" i="18"/>
  <c r="D23" i="18"/>
  <c r="S21" i="18"/>
  <c r="BY242" i="18" s="1"/>
  <c r="CT20" i="18"/>
  <c r="CQ20" i="18"/>
  <c r="CN20" i="18"/>
  <c r="CK20" i="18"/>
  <c r="CH20" i="18"/>
  <c r="CE20" i="18"/>
  <c r="CB20" i="18"/>
  <c r="BY20" i="18"/>
  <c r="BV20" i="18"/>
  <c r="BS20" i="18"/>
  <c r="BP20" i="18"/>
  <c r="BM20" i="18"/>
  <c r="S20" i="18"/>
  <c r="BU17" i="18"/>
  <c r="S17" i="18"/>
  <c r="D16" i="18"/>
  <c r="BU14" i="18"/>
  <c r="S14" i="18"/>
  <c r="D14" i="18"/>
  <c r="G1" i="18"/>
  <c r="B118" i="9"/>
  <c r="AY279" i="18" l="1"/>
  <c r="BW74" i="18"/>
  <c r="BW30" i="18"/>
  <c r="C218" i="9"/>
  <c r="A218" i="9" s="1"/>
  <c r="A157" i="9"/>
  <c r="A156" i="9"/>
  <c r="A159" i="9"/>
  <c r="A158" i="9"/>
  <c r="AK283" i="18"/>
  <c r="T283" i="18"/>
  <c r="AZ285" i="18"/>
  <c r="AG283" i="18"/>
  <c r="AA283" i="18"/>
  <c r="F284" i="18"/>
  <c r="W285" i="18" s="1"/>
  <c r="AC283" i="18"/>
  <c r="AV283" i="18"/>
  <c r="D312" i="9"/>
  <c r="B231" i="9"/>
  <c r="B232" i="9" s="1"/>
  <c r="K285" i="18" l="1"/>
  <c r="S285" i="18"/>
  <c r="AA285" i="18"/>
  <c r="AM285" i="18"/>
  <c r="H285" i="18"/>
  <c r="F285" i="18"/>
  <c r="AQ285" i="18"/>
  <c r="AI285" i="18"/>
  <c r="AE285" i="18"/>
  <c r="Q285" i="18"/>
  <c r="N285" i="18"/>
  <c r="P127" i="4"/>
  <c r="P126" i="4" s="1"/>
  <c r="P122" i="4"/>
  <c r="P121" i="4"/>
  <c r="P117" i="4"/>
  <c r="P116" i="4"/>
  <c r="P115" i="4"/>
  <c r="C80" i="4"/>
  <c r="B34" i="7"/>
  <c r="A1" i="7"/>
  <c r="B3" i="3"/>
  <c r="C5" i="8" l="1"/>
  <c r="B2" i="8" l="1"/>
  <c r="C266" i="4"/>
  <c r="C4" i="9"/>
  <c r="B146" i="9"/>
  <c r="B139" i="9"/>
  <c r="B140" i="9"/>
  <c r="B141" i="9"/>
  <c r="B142" i="9"/>
  <c r="B143" i="9"/>
  <c r="B144" i="9"/>
  <c r="B145" i="9"/>
  <c r="B138" i="9"/>
  <c r="D290" i="9" l="1"/>
  <c r="D332" i="9"/>
  <c r="C203" i="4"/>
  <c r="C35" i="4" l="1"/>
  <c r="C10" i="4"/>
  <c r="W10" i="4"/>
  <c r="V45" i="6" l="1"/>
  <c r="P45" i="6"/>
  <c r="J223" i="18" l="1"/>
  <c r="AC223" i="18" l="1"/>
  <c r="P3" i="6"/>
  <c r="C155" i="4" l="1"/>
  <c r="D314" i="9" l="1"/>
  <c r="D313" i="9"/>
  <c r="B179" i="9" l="1"/>
  <c r="C179" i="9" s="1"/>
  <c r="B163" i="9"/>
  <c r="BW106" i="18" s="1"/>
  <c r="B312" i="9" l="1"/>
  <c r="C312" i="9" s="1"/>
  <c r="V115" i="4" l="1"/>
  <c r="I96" i="4"/>
  <c r="C233" i="4" l="1"/>
  <c r="I295" i="9" l="1"/>
  <c r="I296" i="9"/>
  <c r="I297" i="9"/>
  <c r="I294" i="9"/>
  <c r="B186" i="9" l="1"/>
  <c r="C11" i="9" l="1"/>
  <c r="AE45" i="18" l="1"/>
  <c r="BW130" i="18" s="1"/>
  <c r="A273" i="9" l="1"/>
  <c r="D333" i="9" l="1"/>
  <c r="F134" i="9"/>
  <c r="F133" i="9" s="1"/>
  <c r="F132" i="9" s="1"/>
  <c r="F131" i="9" s="1"/>
  <c r="F130" i="9" s="1"/>
  <c r="F129" i="9" s="1"/>
  <c r="F128" i="9" s="1"/>
  <c r="F127" i="9" s="1"/>
  <c r="F126" i="9" s="1"/>
  <c r="F125" i="9" s="1"/>
  <c r="F124" i="9" s="1"/>
  <c r="F123" i="9" s="1"/>
  <c r="F122" i="9" s="1"/>
  <c r="F121" i="9" s="1"/>
  <c r="F120" i="9" s="1"/>
  <c r="F119" i="9" s="1"/>
  <c r="F118" i="9" s="1"/>
  <c r="F117" i="9" s="1"/>
  <c r="F116" i="9" s="1"/>
  <c r="F115" i="9" s="1"/>
  <c r="F114" i="9" s="1"/>
  <c r="F113" i="9" s="1"/>
  <c r="F112" i="9" s="1"/>
  <c r="F111" i="9" s="1"/>
  <c r="F110" i="9" s="1"/>
  <c r="B11" i="9"/>
  <c r="F295" i="9"/>
  <c r="F297" i="9"/>
  <c r="H297" i="9"/>
  <c r="H296" i="9"/>
  <c r="H295" i="9"/>
  <c r="H294" i="9"/>
  <c r="B10" i="9" l="1"/>
  <c r="C10" i="9" s="1"/>
  <c r="F269" i="9"/>
  <c r="F294" i="9"/>
  <c r="D318" i="9" l="1"/>
  <c r="D322" i="9"/>
  <c r="D326" i="9"/>
  <c r="D330" i="9"/>
  <c r="D319" i="9"/>
  <c r="D323" i="9"/>
  <c r="D327" i="9"/>
  <c r="D331" i="9"/>
  <c r="D320" i="9"/>
  <c r="D324" i="9"/>
  <c r="D328" i="9"/>
  <c r="D317" i="9"/>
  <c r="C317" i="9" s="1"/>
  <c r="D321" i="9"/>
  <c r="D325" i="9"/>
  <c r="D329" i="9"/>
  <c r="D289" i="9"/>
  <c r="D291" i="9"/>
  <c r="F109" i="9"/>
  <c r="F108" i="9" s="1"/>
  <c r="F107" i="9" s="1"/>
  <c r="F106" i="9" s="1"/>
  <c r="F105" i="9" s="1"/>
  <c r="F104" i="9" s="1"/>
  <c r="F103" i="9" s="1"/>
  <c r="F102" i="9" s="1"/>
  <c r="F101" i="9" s="1"/>
  <c r="F100" i="9" s="1"/>
  <c r="F99" i="9" s="1"/>
  <c r="F98" i="9" s="1"/>
  <c r="F97" i="9" s="1"/>
  <c r="F96" i="9" s="1"/>
  <c r="F95" i="9" s="1"/>
  <c r="F94" i="9" s="1"/>
  <c r="F93" i="9" s="1"/>
  <c r="F92" i="9" s="1"/>
  <c r="F91" i="9" s="1"/>
  <c r="F90" i="9" s="1"/>
  <c r="F89" i="9" s="1"/>
  <c r="F88" i="9" s="1"/>
  <c r="F87" i="9" s="1"/>
  <c r="F86" i="9" s="1"/>
  <c r="F85" i="9" s="1"/>
  <c r="F84" i="9" s="1"/>
  <c r="F83" i="9" s="1"/>
  <c r="F82" i="9" s="1"/>
  <c r="F81" i="9" s="1"/>
  <c r="F80" i="9" s="1"/>
  <c r="F79" i="9" s="1"/>
  <c r="F78" i="9" s="1"/>
  <c r="F77" i="9" s="1"/>
  <c r="F76" i="9" s="1"/>
  <c r="F75" i="9" s="1"/>
  <c r="F74" i="9" s="1"/>
  <c r="F73" i="9" s="1"/>
  <c r="F72" i="9" s="1"/>
  <c r="F71" i="9" s="1"/>
  <c r="F70" i="9" s="1"/>
  <c r="F69" i="9" s="1"/>
  <c r="F68" i="9" s="1"/>
  <c r="F67" i="9" s="1"/>
  <c r="F66" i="9" s="1"/>
  <c r="F65" i="9" s="1"/>
  <c r="F64" i="9" s="1"/>
  <c r="F63" i="9" s="1"/>
  <c r="F62" i="9" s="1"/>
  <c r="F61" i="9" s="1"/>
  <c r="F60" i="9" s="1"/>
  <c r="F59" i="9" s="1"/>
  <c r="F58" i="9" s="1"/>
  <c r="F57" i="9" s="1"/>
  <c r="F56" i="9" s="1"/>
  <c r="F55" i="9" s="1"/>
  <c r="F54" i="9" s="1"/>
  <c r="F53" i="9" s="1"/>
  <c r="F52" i="9" s="1"/>
  <c r="F51" i="9" s="1"/>
  <c r="F50" i="9" s="1"/>
  <c r="F49" i="9" s="1"/>
  <c r="F48" i="9" s="1"/>
  <c r="F47" i="9" s="1"/>
  <c r="F46" i="9" s="1"/>
  <c r="F45" i="9" s="1"/>
  <c r="F44" i="9" s="1"/>
  <c r="F43" i="9" s="1"/>
  <c r="F42" i="9" s="1"/>
  <c r="F41" i="9" s="1"/>
  <c r="F40" i="9" s="1"/>
  <c r="F39" i="9" s="1"/>
  <c r="F38" i="9" s="1"/>
  <c r="F37" i="9" s="1"/>
  <c r="F36" i="9" s="1"/>
  <c r="F35" i="9" s="1"/>
  <c r="F34" i="9" s="1"/>
  <c r="F33" i="9" s="1"/>
  <c r="F32" i="9" s="1"/>
  <c r="F31" i="9" s="1"/>
  <c r="F30" i="9" s="1"/>
  <c r="F29" i="9" s="1"/>
  <c r="F28" i="9" s="1"/>
  <c r="F27" i="9" s="1"/>
  <c r="F26" i="9" s="1"/>
  <c r="F25" i="9" s="1"/>
  <c r="F24" i="9" s="1"/>
  <c r="F23" i="9" s="1"/>
  <c r="F22" i="9" s="1"/>
  <c r="F21" i="9" s="1"/>
  <c r="F20" i="9" s="1"/>
  <c r="F19" i="9" s="1"/>
  <c r="F18" i="9" s="1"/>
  <c r="F17" i="9" s="1"/>
  <c r="F16" i="9" s="1"/>
  <c r="F15" i="9" s="1"/>
  <c r="F14" i="9" s="1"/>
  <c r="C171" i="4"/>
  <c r="D297" i="9" l="1"/>
  <c r="D294" i="9"/>
  <c r="B289" i="9"/>
  <c r="C294" i="9"/>
  <c r="C289" i="9"/>
  <c r="C321" i="9"/>
  <c r="B321" i="9"/>
  <c r="C320" i="9"/>
  <c r="B320" i="9"/>
  <c r="B323" i="9"/>
  <c r="C323" i="9"/>
  <c r="C326" i="9"/>
  <c r="B326" i="9"/>
  <c r="C144" i="4"/>
  <c r="B317" i="9"/>
  <c r="B319" i="9"/>
  <c r="C319" i="9"/>
  <c r="C322" i="9"/>
  <c r="B322" i="9"/>
  <c r="C329" i="9"/>
  <c r="B329" i="9"/>
  <c r="C328" i="9"/>
  <c r="B328" i="9"/>
  <c r="B331" i="9"/>
  <c r="C331" i="9"/>
  <c r="C332" i="9"/>
  <c r="B332" i="9"/>
  <c r="C318" i="9"/>
  <c r="B318" i="9"/>
  <c r="C325" i="9"/>
  <c r="B325" i="9"/>
  <c r="C324" i="9"/>
  <c r="B324" i="9"/>
  <c r="B327" i="9"/>
  <c r="C327" i="9"/>
  <c r="C330" i="9"/>
  <c r="B330" i="9"/>
  <c r="C290" i="9"/>
  <c r="B290" i="9"/>
  <c r="B291" i="9"/>
  <c r="C291" i="9"/>
  <c r="B314" i="9" l="1"/>
  <c r="B313" i="9"/>
  <c r="B196" i="9" l="1"/>
  <c r="B130" i="9" l="1"/>
  <c r="B119" i="9"/>
  <c r="B120" i="9"/>
  <c r="B121" i="9"/>
  <c r="B122" i="9"/>
  <c r="B123" i="9"/>
  <c r="B124" i="9"/>
  <c r="B125" i="9"/>
  <c r="B126" i="9"/>
  <c r="B127" i="9"/>
  <c r="B128" i="9"/>
  <c r="B129" i="9"/>
  <c r="C222" i="9"/>
  <c r="C221" i="9"/>
  <c r="C220" i="9"/>
  <c r="C219" i="9"/>
  <c r="A219" i="9" s="1"/>
  <c r="B222" i="9"/>
  <c r="C157" i="4" l="1"/>
  <c r="B131" i="9"/>
  <c r="I26" i="16"/>
  <c r="C314" i="9"/>
  <c r="C313" i="9"/>
  <c r="C195" i="9"/>
  <c r="B195" i="9"/>
  <c r="C194" i="9"/>
  <c r="C196" i="9"/>
  <c r="E189" i="9"/>
  <c r="D189" i="9"/>
  <c r="C189" i="9"/>
  <c r="B189" i="9"/>
  <c r="A189" i="9"/>
  <c r="E188" i="9"/>
  <c r="D188" i="9"/>
  <c r="C188" i="9"/>
  <c r="B188" i="9"/>
  <c r="A188" i="9"/>
  <c r="E187" i="9"/>
  <c r="D187" i="9"/>
  <c r="C187" i="9"/>
  <c r="B187" i="9"/>
  <c r="A187" i="9"/>
  <c r="D186" i="9"/>
  <c r="F186" i="9" s="1"/>
  <c r="C186" i="9"/>
  <c r="C185" i="9"/>
  <c r="B185" i="9"/>
  <c r="A185" i="9"/>
  <c r="A181" i="9"/>
  <c r="A180" i="9"/>
  <c r="D175" i="9"/>
  <c r="C175" i="9"/>
  <c r="B175" i="9"/>
  <c r="E175" i="9" s="1"/>
  <c r="D174" i="9"/>
  <c r="C174" i="9"/>
  <c r="B174" i="9"/>
  <c r="E174" i="9" s="1"/>
  <c r="D173" i="9"/>
  <c r="C9" i="9"/>
  <c r="C8" i="9"/>
  <c r="C199" i="4"/>
  <c r="A147" i="4"/>
  <c r="Q139" i="4"/>
  <c r="C130" i="4"/>
  <c r="V122" i="4"/>
  <c r="V121" i="4"/>
  <c r="B225" i="9" s="1"/>
  <c r="V117" i="4"/>
  <c r="B227" i="9" s="1"/>
  <c r="V116" i="4"/>
  <c r="E173" i="9" l="1"/>
  <c r="BW78" i="18" s="1"/>
  <c r="BW38" i="18"/>
  <c r="BW86" i="18"/>
  <c r="BW34" i="18"/>
  <c r="BW82" i="18"/>
  <c r="N270" i="18"/>
  <c r="BW50" i="18" s="1"/>
  <c r="B134" i="9"/>
  <c r="D152" i="9"/>
  <c r="D156" i="9" s="1"/>
  <c r="BA293" i="18"/>
  <c r="AV291" i="18"/>
  <c r="B182" i="9"/>
  <c r="W15" i="12" s="1"/>
  <c r="AZ289" i="18"/>
  <c r="AG287" i="18"/>
  <c r="AV287" i="18"/>
  <c r="AA287" i="18"/>
  <c r="AC287" i="18"/>
  <c r="AK287" i="18"/>
  <c r="T287" i="18"/>
  <c r="F288" i="18"/>
  <c r="A151" i="4"/>
  <c r="A152" i="4" s="1"/>
  <c r="A153" i="4" s="1"/>
  <c r="AG291" i="18"/>
  <c r="F292" i="18"/>
  <c r="AC291" i="18"/>
  <c r="AK291" i="18"/>
  <c r="T291" i="18"/>
  <c r="AA291" i="18"/>
  <c r="B181" i="9"/>
  <c r="B180" i="9"/>
  <c r="C180" i="9" s="1"/>
  <c r="D196" i="9"/>
  <c r="F187" i="9"/>
  <c r="G187" i="9" s="1"/>
  <c r="G186" i="9"/>
  <c r="H186" i="9" s="1"/>
  <c r="F189" i="9"/>
  <c r="G189" i="9" s="1"/>
  <c r="F188" i="9"/>
  <c r="G188" i="9" s="1"/>
  <c r="D296" i="9"/>
  <c r="E296" i="9" s="1"/>
  <c r="C296" i="9"/>
  <c r="E297" i="9"/>
  <c r="C297" i="9"/>
  <c r="D295" i="9"/>
  <c r="E295" i="9" s="1"/>
  <c r="C295" i="9"/>
  <c r="E294" i="9"/>
  <c r="B226" i="9"/>
  <c r="BW134" i="18" s="1"/>
  <c r="A220" i="9"/>
  <c r="D195" i="9"/>
  <c r="B200" i="9" s="1"/>
  <c r="D194" i="9"/>
  <c r="B199" i="9" s="1"/>
  <c r="V127" i="4"/>
  <c r="Z365" i="18" l="1"/>
  <c r="AY365" i="18"/>
  <c r="AT365" i="18"/>
  <c r="X365" i="18"/>
  <c r="AH365" i="18"/>
  <c r="Q365" i="18"/>
  <c r="AD365" i="18"/>
  <c r="F370" i="18"/>
  <c r="A137" i="9"/>
  <c r="D137" i="9" s="1"/>
  <c r="A343" i="9"/>
  <c r="A136" i="9"/>
  <c r="D136" i="9" s="1"/>
  <c r="A142" i="9"/>
  <c r="D142" i="9" s="1"/>
  <c r="A143" i="9"/>
  <c r="D143" i="9" s="1"/>
  <c r="C181" i="9"/>
  <c r="C182" i="9" s="1"/>
  <c r="E269" i="9" s="1"/>
  <c r="AQ293" i="18"/>
  <c r="N293" i="18"/>
  <c r="AE293" i="18"/>
  <c r="Q293" i="18"/>
  <c r="F293" i="18"/>
  <c r="AA293" i="18"/>
  <c r="AM293" i="18"/>
  <c r="W293" i="18"/>
  <c r="K293" i="18"/>
  <c r="AI293" i="18"/>
  <c r="S293" i="18"/>
  <c r="H293" i="18"/>
  <c r="AO295" i="18"/>
  <c r="AQ289" i="18"/>
  <c r="K289" i="18"/>
  <c r="AI289" i="18"/>
  <c r="S289" i="18"/>
  <c r="H289" i="18"/>
  <c r="N289" i="18"/>
  <c r="AM289" i="18"/>
  <c r="AE289" i="18"/>
  <c r="Q289" i="18"/>
  <c r="F289" i="18"/>
  <c r="AA289" i="18"/>
  <c r="W289" i="18"/>
  <c r="A154" i="4"/>
  <c r="A140" i="9"/>
  <c r="D140" i="9" s="1"/>
  <c r="A145" i="9"/>
  <c r="D145" i="9" s="1"/>
  <c r="A139" i="9"/>
  <c r="D139" i="9" s="1"/>
  <c r="A138" i="9"/>
  <c r="D138" i="9" s="1"/>
  <c r="A144" i="9"/>
  <c r="D144" i="9" s="1"/>
  <c r="A146" i="9"/>
  <c r="D146" i="9" s="1"/>
  <c r="A141" i="9"/>
  <c r="D141" i="9" s="1"/>
  <c r="B297" i="9"/>
  <c r="A297" i="9" s="1"/>
  <c r="B294" i="9"/>
  <c r="A294" i="9" s="1"/>
  <c r="B295" i="9"/>
  <c r="A295" i="9" s="1"/>
  <c r="B296" i="9"/>
  <c r="A296" i="9" s="1"/>
  <c r="E196" i="9"/>
  <c r="E190" i="9"/>
  <c r="D190" i="9"/>
  <c r="F190" i="9" s="1"/>
  <c r="H187" i="9"/>
  <c r="V126" i="4"/>
  <c r="V128" i="4" s="1"/>
  <c r="BW138" i="18" s="1"/>
  <c r="A221" i="9"/>
  <c r="B203" i="9"/>
  <c r="B204" i="9" s="1"/>
  <c r="B205" i="9"/>
  <c r="C199" i="9"/>
  <c r="H188" i="9"/>
  <c r="H189" i="9"/>
  <c r="A345" i="9" l="1"/>
  <c r="B343" i="9" s="1"/>
  <c r="AN137" i="18"/>
  <c r="AN207" i="18" s="1"/>
  <c r="BW154" i="18"/>
  <c r="AY277" i="18"/>
  <c r="C134" i="9"/>
  <c r="A160" i="4"/>
  <c r="F241" i="9" s="1"/>
  <c r="J186" i="9"/>
  <c r="K186" i="9"/>
  <c r="BW46" i="18"/>
  <c r="BP279" i="18"/>
  <c r="N186" i="9"/>
  <c r="N188" i="9"/>
  <c r="N189" i="9"/>
  <c r="N187" i="9"/>
  <c r="M187" i="9"/>
  <c r="M189" i="9"/>
  <c r="M188" i="9"/>
  <c r="M186" i="9"/>
  <c r="F196" i="9"/>
  <c r="G196" i="9" s="1"/>
  <c r="A298" i="9"/>
  <c r="D268" i="9" s="1"/>
  <c r="A222" i="9"/>
  <c r="E200" i="9"/>
  <c r="E199" i="9"/>
  <c r="E194" i="9"/>
  <c r="D200" i="9"/>
  <c r="F200" i="9" s="1"/>
  <c r="B210" i="9" s="1"/>
  <c r="D199" i="9"/>
  <c r="L187" i="9"/>
  <c r="J187" i="9"/>
  <c r="L186" i="9"/>
  <c r="K187" i="9"/>
  <c r="L189" i="9"/>
  <c r="J188" i="9"/>
  <c r="K188" i="9"/>
  <c r="L188" i="9"/>
  <c r="K189" i="9"/>
  <c r="J189" i="9"/>
  <c r="AT345" i="18" l="1"/>
  <c r="C343" i="9"/>
  <c r="A349" i="9"/>
  <c r="C349" i="9" s="1"/>
  <c r="J41" i="18"/>
  <c r="AC41" i="18"/>
  <c r="J33" i="18"/>
  <c r="AC33" i="18"/>
  <c r="J37" i="18"/>
  <c r="AC37" i="18"/>
  <c r="BG263" i="18"/>
  <c r="BG261" i="18"/>
  <c r="BT260" i="18"/>
  <c r="CH261" i="18"/>
  <c r="BG262" i="18"/>
  <c r="AN261" i="18"/>
  <c r="AN260" i="18"/>
  <c r="BP277" i="18"/>
  <c r="BT262" i="18"/>
  <c r="CH263" i="18"/>
  <c r="AN263" i="18"/>
  <c r="AN262" i="18"/>
  <c r="BG260" i="18"/>
  <c r="AE260" i="18"/>
  <c r="BW94" i="18"/>
  <c r="BT263" i="18"/>
  <c r="CH262" i="18"/>
  <c r="AE263" i="18"/>
  <c r="AE262" i="18"/>
  <c r="AE261" i="18"/>
  <c r="CF279" i="18"/>
  <c r="BT261" i="18"/>
  <c r="CH260" i="18"/>
  <c r="F199" i="9"/>
  <c r="B251" i="9" l="1"/>
  <c r="B252" i="9"/>
  <c r="AJ45" i="18"/>
  <c r="BW126" i="18" s="1"/>
  <c r="B208" i="9"/>
  <c r="G194" i="9" s="1"/>
  <c r="B209" i="9"/>
  <c r="CF278" i="18" l="1"/>
  <c r="CF277" i="18"/>
  <c r="F194" i="9"/>
  <c r="B211" i="9"/>
  <c r="G195" i="9" s="1"/>
  <c r="BW118" i="18" s="1"/>
  <c r="E151" i="9" s="1"/>
  <c r="F195" i="9"/>
  <c r="I154" i="9" l="1"/>
  <c r="J154" i="9"/>
  <c r="H154" i="9"/>
  <c r="CD280" i="18"/>
  <c r="BW66" i="18"/>
  <c r="B336" i="9" l="1"/>
  <c r="F303" i="18" s="1"/>
  <c r="AT298" i="18" l="1"/>
  <c r="AH298" i="18"/>
  <c r="V298" i="18"/>
  <c r="AW298" i="18"/>
  <c r="BC298" i="18"/>
  <c r="AQ298" i="18"/>
  <c r="AE298" i="18"/>
  <c r="AN298" i="18"/>
  <c r="AZ298" i="18"/>
  <c r="AK298" i="18"/>
  <c r="Y298" i="18"/>
  <c r="AB298" i="18"/>
  <c r="C336" i="9"/>
  <c r="BL298" i="18" s="1"/>
  <c r="B337" i="9"/>
  <c r="F313" i="18" s="1"/>
  <c r="C337" i="9"/>
  <c r="BL308" i="18" s="1"/>
  <c r="C338" i="9"/>
  <c r="BL318" i="18" s="1"/>
  <c r="AW308" i="18" l="1"/>
  <c r="AK308" i="18"/>
  <c r="Y308" i="18"/>
  <c r="V308" i="18"/>
  <c r="AT308" i="18"/>
  <c r="AH308" i="18"/>
  <c r="AQ308" i="18"/>
  <c r="AZ308" i="18"/>
  <c r="AN308" i="18"/>
  <c r="AB308" i="18"/>
  <c r="BC308" i="18"/>
  <c r="AE308" i="18"/>
  <c r="B339" i="9"/>
  <c r="C339" i="9"/>
  <c r="B338" i="9"/>
  <c r="F323" i="18" s="1"/>
  <c r="AW318" i="18" l="1"/>
  <c r="AK318" i="18"/>
  <c r="Y318" i="18"/>
  <c r="BC318" i="18"/>
  <c r="AT318" i="18"/>
  <c r="AH318" i="18"/>
  <c r="V318" i="18"/>
  <c r="AE318" i="18"/>
  <c r="AZ318" i="18"/>
  <c r="AN318" i="18"/>
  <c r="AB318" i="18"/>
  <c r="AQ318" i="18"/>
  <c r="F154" i="9" l="1"/>
  <c r="E154" i="9"/>
  <c r="G154" i="9"/>
  <c r="BW102" i="18" l="1"/>
  <c r="BW114" i="18" s="1"/>
  <c r="D349" i="9" l="1"/>
  <c r="A352" i="9" s="1"/>
  <c r="BW98" i="18" l="1"/>
  <c r="AG90" i="18"/>
  <c r="AJ83" i="18" s="1"/>
  <c r="B235" i="9" s="1"/>
  <c r="BW122" i="18" l="1"/>
  <c r="B59" i="6" s="1"/>
  <c r="C205" i="4"/>
  <c r="D273" i="9" l="1"/>
  <c r="E273" i="9" s="1"/>
  <c r="B57" i="6"/>
  <c r="B61" i="6"/>
  <c r="D274" i="9"/>
  <c r="E274" i="9" s="1"/>
  <c r="C275" i="9" s="1"/>
  <c r="D271" i="9"/>
  <c r="E271" i="9" s="1"/>
  <c r="D275" i="9" s="1"/>
  <c r="BW158" i="18"/>
  <c r="G273" i="9"/>
  <c r="F273" i="9"/>
  <c r="H273" i="9"/>
  <c r="C268" i="9"/>
  <c r="C179" i="4"/>
  <c r="C269" i="9"/>
  <c r="B261" i="9" s="1"/>
  <c r="B214" i="9"/>
  <c r="BW166" i="18" s="1"/>
  <c r="BW170" i="18"/>
  <c r="BW146" i="18"/>
  <c r="B275" i="9" l="1"/>
  <c r="A261" i="9"/>
  <c r="B268" i="9"/>
  <c r="K281" i="9"/>
  <c r="K283" i="9"/>
  <c r="K286" i="9"/>
  <c r="K282" i="9"/>
  <c r="K285" i="9"/>
  <c r="K279" i="9"/>
  <c r="K284" i="9"/>
  <c r="K280" i="9"/>
  <c r="A284" i="9"/>
  <c r="A285" i="9"/>
  <c r="A279" i="9"/>
  <c r="A281" i="9"/>
  <c r="A286" i="9"/>
  <c r="A282" i="9"/>
  <c r="A283" i="9"/>
  <c r="A280" i="9"/>
  <c r="F281" i="9"/>
  <c r="F279" i="9"/>
  <c r="F284" i="9"/>
  <c r="F280" i="9"/>
  <c r="F286" i="9"/>
  <c r="F282" i="9"/>
  <c r="F283" i="9"/>
  <c r="F285" i="9"/>
  <c r="B269" i="9"/>
  <c r="C276" i="9" l="1"/>
  <c r="BW142" i="18"/>
  <c r="D276" i="9"/>
  <c r="B276" i="9"/>
  <c r="BW150" i="18" l="1"/>
  <c r="BW162" i="18" s="1"/>
  <c r="BW174" i="18" l="1"/>
  <c r="C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8" authorId="0" shapeId="0" xr:uid="{00000000-0006-0000-0200-000001000000}">
      <text>
        <r>
          <rPr>
            <sz val="9"/>
            <color indexed="81"/>
            <rFont val="ＭＳ Ｐゴシック"/>
            <family val="3"/>
            <charset val="128"/>
          </rPr>
          <t>申告書提出時現在の住所を入力してください。</t>
        </r>
      </text>
    </comment>
    <comment ref="I17" authorId="0" shapeId="0" xr:uid="{00000000-0006-0000-0200-000002000000}">
      <text>
        <r>
          <rPr>
            <sz val="9"/>
            <color indexed="81"/>
            <rFont val="ＭＳ Ｐゴシック"/>
            <family val="3"/>
            <charset val="128"/>
          </rPr>
          <t xml:space="preserve">年号を
</t>
        </r>
        <r>
          <rPr>
            <b/>
            <sz val="9"/>
            <color indexed="81"/>
            <rFont val="ＭＳ Ｐゴシック"/>
            <family val="3"/>
            <charset val="128"/>
          </rPr>
          <t>明治
大正
昭和
平成
西暦</t>
        </r>
        <r>
          <rPr>
            <sz val="9"/>
            <color indexed="81"/>
            <rFont val="ＭＳ Ｐゴシック"/>
            <family val="3"/>
            <charset val="128"/>
          </rPr>
          <t>から選択してください。</t>
        </r>
      </text>
    </comment>
    <comment ref="K17" authorId="0" shapeId="0" xr:uid="{00000000-0006-0000-0200-000003000000}">
      <text>
        <r>
          <rPr>
            <b/>
            <sz val="9"/>
            <color indexed="81"/>
            <rFont val="ＭＳ Ｐゴシック"/>
            <family val="3"/>
            <charset val="128"/>
          </rPr>
          <t>○和暦</t>
        </r>
        <r>
          <rPr>
            <sz val="9"/>
            <color indexed="81"/>
            <rFont val="ＭＳ Ｐゴシック"/>
            <family val="3"/>
            <charset val="128"/>
          </rPr>
          <t>（明治、大正、昭和、平成）</t>
        </r>
        <r>
          <rPr>
            <b/>
            <sz val="9"/>
            <color indexed="81"/>
            <rFont val="ＭＳ Ｐゴシック"/>
            <family val="3"/>
            <charset val="128"/>
          </rPr>
          <t xml:space="preserve">の場合
</t>
        </r>
        <r>
          <rPr>
            <sz val="9"/>
            <color indexed="81"/>
            <rFont val="ＭＳ Ｐゴシック"/>
            <family val="3"/>
            <charset val="128"/>
          </rPr>
          <t>年数を</t>
        </r>
        <r>
          <rPr>
            <b/>
            <sz val="9"/>
            <color indexed="81"/>
            <rFont val="ＭＳ Ｐゴシック"/>
            <family val="3"/>
            <charset val="128"/>
          </rPr>
          <t>２桁</t>
        </r>
        <r>
          <rPr>
            <sz val="9"/>
            <color indexed="81"/>
            <rFont val="ＭＳ Ｐゴシック"/>
            <family val="3"/>
            <charset val="128"/>
          </rPr>
          <t>で入力してください。</t>
        </r>
        <r>
          <rPr>
            <b/>
            <sz val="9"/>
            <color indexed="81"/>
            <rFont val="ＭＳ Ｐゴシック"/>
            <family val="3"/>
            <charset val="128"/>
          </rPr>
          <t xml:space="preserve">
○西暦の場合
</t>
        </r>
        <r>
          <rPr>
            <sz val="9"/>
            <color indexed="81"/>
            <rFont val="ＭＳ Ｐゴシック"/>
            <family val="3"/>
            <charset val="128"/>
          </rPr>
          <t>年数を</t>
        </r>
        <r>
          <rPr>
            <b/>
            <sz val="9"/>
            <color indexed="81"/>
            <rFont val="ＭＳ Ｐゴシック"/>
            <family val="3"/>
            <charset val="128"/>
          </rPr>
          <t>４桁</t>
        </r>
        <r>
          <rPr>
            <sz val="9"/>
            <color indexed="81"/>
            <rFont val="ＭＳ Ｐゴシック"/>
            <family val="3"/>
            <charset val="128"/>
          </rPr>
          <t>で入力してください。</t>
        </r>
      </text>
    </comment>
    <comment ref="C95" authorId="0" shapeId="0" xr:uid="{00000000-0006-0000-0200-000004000000}">
      <text>
        <r>
          <rPr>
            <sz val="10.5"/>
            <color indexed="81"/>
            <rFont val="ＭＳ Ｐゴシック"/>
            <family val="3"/>
            <charset val="128"/>
          </rPr>
          <t>【国民健康保険税、介護保険料、後期高齢者医療保険料】以外に支払ったものがある場合、社会保険料の種類を入力してください。
（例）社保（任意継続）
　　　建設国保
（上記以外の社会保険料が複数ある場合）
　　　その他</t>
        </r>
      </text>
    </comment>
    <comment ref="Q148" authorId="0" shapeId="0" xr:uid="{00000000-0006-0000-0200-000005000000}">
      <text>
        <r>
          <rPr>
            <sz val="9"/>
            <color indexed="81"/>
            <rFont val="ＭＳ Ｐゴシック"/>
            <family val="3"/>
            <charset val="128"/>
          </rPr>
          <t>配偶者の合計所得金額を入力してください。
配偶者に所得がない場合は０を入力してください。</t>
        </r>
      </text>
    </comment>
    <comment ref="C169" authorId="0" shapeId="0" xr:uid="{00000000-0006-0000-0200-000006000000}">
      <text>
        <r>
          <rPr>
            <b/>
            <sz val="10.5"/>
            <color indexed="81"/>
            <rFont val="ＭＳ Ｐゴシック"/>
            <family val="3"/>
            <charset val="128"/>
          </rPr>
          <t xml:space="preserve">氏名欄
</t>
        </r>
        <r>
          <rPr>
            <sz val="10.5"/>
            <color indexed="81"/>
            <rFont val="ＭＳ Ｐゴシック"/>
            <family val="3"/>
            <charset val="128"/>
          </rPr>
          <t>「本人」又は「配偶者控除及び扶養親族の項目に入力されている者」の氏名から選択してください。</t>
        </r>
      </text>
    </comment>
    <comment ref="C170" authorId="0" shapeId="0" xr:uid="{00000000-0006-0000-0200-000007000000}">
      <text>
        <r>
          <rPr>
            <b/>
            <sz val="10.5"/>
            <color indexed="81"/>
            <rFont val="ＭＳ Ｐゴシック"/>
            <family val="3"/>
            <charset val="128"/>
          </rPr>
          <t xml:space="preserve">氏名欄
</t>
        </r>
        <r>
          <rPr>
            <sz val="10.5"/>
            <color indexed="81"/>
            <rFont val="ＭＳ Ｐゴシック"/>
            <family val="3"/>
            <charset val="128"/>
          </rPr>
          <t>「本人」又は「配偶者控除及び扶養親族の項目に入力されている者」の氏名から選択してください。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00000000-0006-0000-0500-000001000000}">
      <text>
        <r>
          <rPr>
            <b/>
            <sz val="9"/>
            <color indexed="81"/>
            <rFont val="ＭＳ Ｐゴシック"/>
            <family val="3"/>
            <charset val="128"/>
          </rPr>
          <t xml:space="preserve">源泉徴収票のない場合
</t>
        </r>
        <r>
          <rPr>
            <sz val="9"/>
            <color indexed="81"/>
            <rFont val="ＭＳ Ｐゴシック"/>
            <family val="3"/>
            <charset val="128"/>
          </rPr>
          <t>次のいずれかを入力してください。
１）日給及び勤務日数
２）月給</t>
        </r>
      </text>
    </comment>
    <comment ref="I25" authorId="0" shapeId="0" xr:uid="{00000000-0006-0000-0500-000002000000}">
      <text>
        <r>
          <rPr>
            <b/>
            <sz val="9"/>
            <color indexed="81"/>
            <rFont val="ＭＳ Ｐゴシック"/>
            <family val="3"/>
            <charset val="128"/>
          </rPr>
          <t xml:space="preserve">賞与等:
</t>
        </r>
        <r>
          <rPr>
            <sz val="9"/>
            <color indexed="81"/>
            <rFont val="ＭＳ Ｐゴシック"/>
            <family val="3"/>
            <charset val="128"/>
          </rPr>
          <t>上記、月給等のほかに賞与等を受け取った場合は、その金額をこの欄に入力してください。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8" authorId="0" shapeId="0" xr:uid="{00000000-0006-0000-0700-000001000000}">
      <text>
        <r>
          <rPr>
            <b/>
            <sz val="9"/>
            <color indexed="81"/>
            <rFont val="ＭＳ Ｐゴシック"/>
            <family val="3"/>
            <charset val="128"/>
          </rPr>
          <t xml:space="preserve">収入の内容を種類別に入力してください。
（入力例）
</t>
        </r>
        <r>
          <rPr>
            <sz val="9"/>
            <color indexed="81"/>
            <rFont val="ＭＳ Ｐゴシック"/>
            <family val="3"/>
            <charset val="128"/>
          </rPr>
          <t>・個人年金【生命（損害）保険契約に基づく年金】
・シルバー人材センター配分金
・報酬【原稿・デザイン料等、各種委員会手当】
・アフィリエイト
・還付加算金
・その他</t>
        </r>
      </text>
    </comment>
    <comment ref="E8" authorId="0" shapeId="0" xr:uid="{00000000-0006-0000-0700-000002000000}">
      <text>
        <r>
          <rPr>
            <b/>
            <sz val="9"/>
            <color indexed="81"/>
            <rFont val="ＭＳ Ｐゴシック"/>
            <family val="3"/>
            <charset val="128"/>
          </rPr>
          <t>支払者の名称・所在地等を入力してください。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<sst xmlns="http://schemas.openxmlformats.org/spreadsheetml/2006/main" count="1488" uniqueCount="1007">
  <si>
    <t>表</t>
    <rPh sb="0" eb="1">
      <t>オモテ</t>
    </rPh>
    <phoneticPr fontId="2"/>
  </si>
  <si>
    <t>現住所</t>
    <rPh sb="0" eb="3">
      <t>ゲンジュウショ</t>
    </rPh>
    <phoneticPr fontId="2"/>
  </si>
  <si>
    <t>１月１日現在
の住所</t>
    <rPh sb="1" eb="2">
      <t>ガツ</t>
    </rPh>
    <rPh sb="3" eb="4">
      <t>ニチ</t>
    </rPh>
    <rPh sb="4" eb="6">
      <t>ゲンザイ</t>
    </rPh>
    <rPh sb="8" eb="10">
      <t>ジュウショ</t>
    </rPh>
    <phoneticPr fontId="2"/>
  </si>
  <si>
    <t>整理番号</t>
    <rPh sb="0" eb="2">
      <t>セイリ</t>
    </rPh>
    <rPh sb="2" eb="4">
      <t>バンゴウ</t>
    </rPh>
    <phoneticPr fontId="2"/>
  </si>
  <si>
    <t>業種又は職業</t>
    <rPh sb="0" eb="2">
      <t>ギョウシュ</t>
    </rPh>
    <rPh sb="2" eb="3">
      <t>マタ</t>
    </rPh>
    <rPh sb="4" eb="6">
      <t>ショクギョウ</t>
    </rPh>
    <phoneticPr fontId="2"/>
  </si>
  <si>
    <t>電話番号</t>
    <rPh sb="0" eb="2">
      <t>デンワ</t>
    </rPh>
    <rPh sb="2" eb="4">
      <t>バンゴウ</t>
    </rPh>
    <phoneticPr fontId="2"/>
  </si>
  <si>
    <t>フリガナ</t>
    <phoneticPr fontId="2"/>
  </si>
  <si>
    <t>生年月日</t>
    <rPh sb="0" eb="2">
      <t>セイネン</t>
    </rPh>
    <rPh sb="2" eb="4">
      <t>ガッピ</t>
    </rPh>
    <phoneticPr fontId="2"/>
  </si>
  <si>
    <t>３　所得から差し引かれる金額に関する事項</t>
    <rPh sb="2" eb="4">
      <t>ショトク</t>
    </rPh>
    <rPh sb="6" eb="7">
      <t>サ</t>
    </rPh>
    <rPh sb="8" eb="9">
      <t>ヒ</t>
    </rPh>
    <rPh sb="12" eb="14">
      <t>キンガク</t>
    </rPh>
    <rPh sb="15" eb="16">
      <t>カン</t>
    </rPh>
    <rPh sb="18" eb="20">
      <t>ジコウ</t>
    </rPh>
    <phoneticPr fontId="2"/>
  </si>
  <si>
    <t>雑損控除</t>
    <rPh sb="0" eb="2">
      <t>ザッソン</t>
    </rPh>
    <rPh sb="2" eb="4">
      <t>コウジョ</t>
    </rPh>
    <phoneticPr fontId="2"/>
  </si>
  <si>
    <t>損害の原因</t>
    <rPh sb="0" eb="2">
      <t>ソンガイ</t>
    </rPh>
    <rPh sb="3" eb="5">
      <t>ゲンイン</t>
    </rPh>
    <phoneticPr fontId="2"/>
  </si>
  <si>
    <t>損害年月日</t>
    <rPh sb="0" eb="2">
      <t>ソンガイ</t>
    </rPh>
    <rPh sb="2" eb="5">
      <t>ネンガッピ</t>
    </rPh>
    <phoneticPr fontId="2"/>
  </si>
  <si>
    <t>損害を受けた資産の種類</t>
    <rPh sb="0" eb="2">
      <t>ソンガイ</t>
    </rPh>
    <rPh sb="3" eb="4">
      <t>ウ</t>
    </rPh>
    <rPh sb="6" eb="8">
      <t>シサン</t>
    </rPh>
    <rPh sb="9" eb="11">
      <t>シュルイ</t>
    </rPh>
    <phoneticPr fontId="2"/>
  </si>
  <si>
    <t>損害金額</t>
    <rPh sb="0" eb="2">
      <t>ソンガイ</t>
    </rPh>
    <rPh sb="2" eb="4">
      <t>キンガク</t>
    </rPh>
    <phoneticPr fontId="2"/>
  </si>
  <si>
    <t>保険金などで補てんされる金額</t>
    <rPh sb="0" eb="3">
      <t>ホケンキン</t>
    </rPh>
    <rPh sb="6" eb="7">
      <t>ホ</t>
    </rPh>
    <rPh sb="12" eb="14">
      <t>キンガク</t>
    </rPh>
    <phoneticPr fontId="2"/>
  </si>
  <si>
    <t>円</t>
    <rPh sb="0" eb="1">
      <t>エン</t>
    </rPh>
    <phoneticPr fontId="2"/>
  </si>
  <si>
    <t>差引損失額のうち災害関連支出の金額</t>
    <rPh sb="0" eb="2">
      <t>サシヒキ</t>
    </rPh>
    <rPh sb="2" eb="5">
      <t>ソンシツガク</t>
    </rPh>
    <rPh sb="8" eb="10">
      <t>サイガイ</t>
    </rPh>
    <rPh sb="10" eb="12">
      <t>カンレン</t>
    </rPh>
    <rPh sb="12" eb="14">
      <t>シシュツ</t>
    </rPh>
    <rPh sb="15" eb="17">
      <t>キンガク</t>
    </rPh>
    <phoneticPr fontId="2"/>
  </si>
  <si>
    <t>月</t>
    <rPh sb="0" eb="1">
      <t>ツキ</t>
    </rPh>
    <phoneticPr fontId="2"/>
  </si>
  <si>
    <t>総合譲渡</t>
    <rPh sb="0" eb="2">
      <t>ソウゴウ</t>
    </rPh>
    <rPh sb="2" eb="4">
      <t>ジョウト</t>
    </rPh>
    <phoneticPr fontId="2"/>
  </si>
  <si>
    <t>一時</t>
    <rPh sb="0" eb="2">
      <t>イチジ</t>
    </rPh>
    <phoneticPr fontId="2"/>
  </si>
  <si>
    <t>短期</t>
    <rPh sb="0" eb="2">
      <t>タンキ</t>
    </rPh>
    <phoneticPr fontId="2"/>
  </si>
  <si>
    <t>長期</t>
    <rPh sb="0" eb="2">
      <t>チョウキ</t>
    </rPh>
    <phoneticPr fontId="2"/>
  </si>
  <si>
    <t>合計</t>
    <rPh sb="0" eb="2">
      <t>ゴウケイ</t>
    </rPh>
    <phoneticPr fontId="2"/>
  </si>
  <si>
    <t>医療費控除</t>
    <rPh sb="0" eb="3">
      <t>イリョウヒ</t>
    </rPh>
    <rPh sb="3" eb="5">
      <t>コウジョ</t>
    </rPh>
    <phoneticPr fontId="2"/>
  </si>
  <si>
    <t>社会保険料控除</t>
    <rPh sb="0" eb="2">
      <t>シャカイ</t>
    </rPh>
    <rPh sb="2" eb="5">
      <t>ホケンリョウ</t>
    </rPh>
    <rPh sb="5" eb="7">
      <t>コウジョ</t>
    </rPh>
    <phoneticPr fontId="2"/>
  </si>
  <si>
    <t>寡婦（寡夫）控除</t>
    <rPh sb="0" eb="2">
      <t>カフ</t>
    </rPh>
    <rPh sb="3" eb="5">
      <t>カフ</t>
    </rPh>
    <rPh sb="6" eb="8">
      <t>コウジョ</t>
    </rPh>
    <phoneticPr fontId="2"/>
  </si>
  <si>
    <t>扶養控除</t>
    <rPh sb="0" eb="2">
      <t>フヨウ</t>
    </rPh>
    <rPh sb="2" eb="4">
      <t>コウジョ</t>
    </rPh>
    <phoneticPr fontId="2"/>
  </si>
  <si>
    <t>支払った医療費</t>
    <rPh sb="0" eb="2">
      <t>シハラ</t>
    </rPh>
    <rPh sb="4" eb="7">
      <t>イリョウヒ</t>
    </rPh>
    <phoneticPr fontId="2"/>
  </si>
  <si>
    <t>社会保険の種類</t>
    <rPh sb="0" eb="2">
      <t>シャカイ</t>
    </rPh>
    <rPh sb="2" eb="4">
      <t>ホケン</t>
    </rPh>
    <rPh sb="5" eb="7">
      <t>シュルイ</t>
    </rPh>
    <phoneticPr fontId="2"/>
  </si>
  <si>
    <t>支払った保険料</t>
    <rPh sb="0" eb="2">
      <t>シハラ</t>
    </rPh>
    <rPh sb="4" eb="7">
      <t>ホケンリョウ</t>
    </rPh>
    <phoneticPr fontId="2"/>
  </si>
  <si>
    <t>社会保険料</t>
    <rPh sb="0" eb="2">
      <t>シャカイ</t>
    </rPh>
    <rPh sb="2" eb="5">
      <t>ホケンリョウ</t>
    </rPh>
    <phoneticPr fontId="2"/>
  </si>
  <si>
    <t>控除</t>
    <rPh sb="0" eb="2">
      <t>コウジョ</t>
    </rPh>
    <phoneticPr fontId="2"/>
  </si>
  <si>
    <t>死別</t>
    <rPh sb="0" eb="2">
      <t>シベツ</t>
    </rPh>
    <phoneticPr fontId="2"/>
  </si>
  <si>
    <t>離婚</t>
    <rPh sb="0" eb="2">
      <t>リコン</t>
    </rPh>
    <phoneticPr fontId="2"/>
  </si>
  <si>
    <t>生死不明</t>
    <rPh sb="0" eb="2">
      <t>セイシ</t>
    </rPh>
    <rPh sb="2" eb="4">
      <t>フメイ</t>
    </rPh>
    <phoneticPr fontId="2"/>
  </si>
  <si>
    <t>未帰還</t>
    <rPh sb="0" eb="3">
      <t>ミキカン</t>
    </rPh>
    <phoneticPr fontId="2"/>
  </si>
  <si>
    <t>勤労学生控除</t>
    <rPh sb="0" eb="2">
      <t>キンロウ</t>
    </rPh>
    <rPh sb="2" eb="4">
      <t>ガクセイ</t>
    </rPh>
    <rPh sb="4" eb="6">
      <t>コウジョ</t>
    </rPh>
    <phoneticPr fontId="2"/>
  </si>
  <si>
    <t>（学校名）</t>
    <rPh sb="1" eb="3">
      <t>ガッコウ</t>
    </rPh>
    <rPh sb="3" eb="4">
      <t>メイ</t>
    </rPh>
    <phoneticPr fontId="2"/>
  </si>
  <si>
    <t>障害の程度</t>
    <rPh sb="0" eb="2">
      <t>ショウガイ</t>
    </rPh>
    <rPh sb="3" eb="5">
      <t>テイド</t>
    </rPh>
    <phoneticPr fontId="2"/>
  </si>
  <si>
    <t>級
度</t>
    <rPh sb="0" eb="1">
      <t>キュウ</t>
    </rPh>
    <rPh sb="2" eb="3">
      <t>ド</t>
    </rPh>
    <phoneticPr fontId="2"/>
  </si>
  <si>
    <t>障害者控除</t>
    <rPh sb="0" eb="3">
      <t>ショウガイシャ</t>
    </rPh>
    <rPh sb="3" eb="5">
      <t>コウジョ</t>
    </rPh>
    <phoneticPr fontId="2"/>
  </si>
  <si>
    <t>配偶者の
合計所得金額</t>
    <rPh sb="0" eb="3">
      <t>ハイグウシャ</t>
    </rPh>
    <rPh sb="5" eb="7">
      <t>ゴウケイ</t>
    </rPh>
    <rPh sb="7" eb="9">
      <t>ショトク</t>
    </rPh>
    <rPh sb="9" eb="11">
      <t>キンガク</t>
    </rPh>
    <phoneticPr fontId="2"/>
  </si>
  <si>
    <t>万円</t>
    <rPh sb="0" eb="2">
      <t>マンエン</t>
    </rPh>
    <phoneticPr fontId="2"/>
  </si>
  <si>
    <t>扶養控除額の合計</t>
    <rPh sb="0" eb="2">
      <t>フヨウ</t>
    </rPh>
    <rPh sb="2" eb="4">
      <t>コウジョ</t>
    </rPh>
    <rPh sb="4" eb="5">
      <t>ガク</t>
    </rPh>
    <rPh sb="6" eb="8">
      <t>ゴウケイ</t>
    </rPh>
    <phoneticPr fontId="2"/>
  </si>
  <si>
    <t>給与から差引き（特別徴収）</t>
    <rPh sb="0" eb="2">
      <t>キュウヨ</t>
    </rPh>
    <rPh sb="4" eb="5">
      <t>サ</t>
    </rPh>
    <rPh sb="5" eb="6">
      <t>ヒ</t>
    </rPh>
    <rPh sb="8" eb="10">
      <t>トクベツ</t>
    </rPh>
    <rPh sb="10" eb="12">
      <t>チョウシュウ</t>
    </rPh>
    <phoneticPr fontId="2"/>
  </si>
  <si>
    <t>自分で納付（普通徴収）</t>
    <rPh sb="0" eb="2">
      <t>ジブン</t>
    </rPh>
    <rPh sb="3" eb="5">
      <t>ノウフ</t>
    </rPh>
    <rPh sb="6" eb="8">
      <t>フツウ</t>
    </rPh>
    <rPh sb="8" eb="10">
      <t>チョウシュウ</t>
    </rPh>
    <phoneticPr fontId="2"/>
  </si>
  <si>
    <t>裏</t>
    <rPh sb="0" eb="1">
      <t>ウラ</t>
    </rPh>
    <phoneticPr fontId="2"/>
  </si>
  <si>
    <t>６給与所得の内訳</t>
    <rPh sb="1" eb="3">
      <t>キュウヨ</t>
    </rPh>
    <rPh sb="3" eb="5">
      <t>ショトク</t>
    </rPh>
    <rPh sb="6" eb="8">
      <t>ウチワケ</t>
    </rPh>
    <phoneticPr fontId="2"/>
  </si>
  <si>
    <t>日給などの給与所得のある人で、源泉徴収票の無い人は記入してください。</t>
    <rPh sb="0" eb="2">
      <t>ニッキュウ</t>
    </rPh>
    <rPh sb="5" eb="7">
      <t>キュウヨ</t>
    </rPh>
    <rPh sb="7" eb="9">
      <t>ショトク</t>
    </rPh>
    <rPh sb="12" eb="13">
      <t>ヒト</t>
    </rPh>
    <rPh sb="15" eb="17">
      <t>ゲンセン</t>
    </rPh>
    <rPh sb="17" eb="19">
      <t>チョウシュウ</t>
    </rPh>
    <rPh sb="19" eb="20">
      <t>ヒョウ</t>
    </rPh>
    <rPh sb="21" eb="22">
      <t>ナ</t>
    </rPh>
    <rPh sb="23" eb="24">
      <t>ヒト</t>
    </rPh>
    <rPh sb="25" eb="27">
      <t>キニュウ</t>
    </rPh>
    <phoneticPr fontId="2"/>
  </si>
  <si>
    <t>７事業・不動産所得に関する事項</t>
    <rPh sb="1" eb="3">
      <t>ジギョウ</t>
    </rPh>
    <rPh sb="4" eb="7">
      <t>フドウサン</t>
    </rPh>
    <rPh sb="7" eb="9">
      <t>ショトク</t>
    </rPh>
    <rPh sb="10" eb="11">
      <t>カン</t>
    </rPh>
    <rPh sb="13" eb="15">
      <t>ジコウ</t>
    </rPh>
    <phoneticPr fontId="2"/>
  </si>
  <si>
    <t>日給</t>
    <rPh sb="0" eb="2">
      <t>ニッキュウ</t>
    </rPh>
    <phoneticPr fontId="2"/>
  </si>
  <si>
    <t>月給</t>
    <rPh sb="0" eb="2">
      <t>ゲッキュウ</t>
    </rPh>
    <phoneticPr fontId="2"/>
  </si>
  <si>
    <t>勤務
日数</t>
    <rPh sb="0" eb="2">
      <t>キンム</t>
    </rPh>
    <rPh sb="3" eb="5">
      <t>ニッスウ</t>
    </rPh>
    <phoneticPr fontId="2"/>
  </si>
  <si>
    <t>賞与等</t>
    <rPh sb="0" eb="2">
      <t>ショウヨ</t>
    </rPh>
    <rPh sb="2" eb="3">
      <t>ナド</t>
    </rPh>
    <phoneticPr fontId="2"/>
  </si>
  <si>
    <t>勤務先所在地</t>
    <rPh sb="0" eb="3">
      <t>キンムサキ</t>
    </rPh>
    <rPh sb="3" eb="6">
      <t>ショザイチ</t>
    </rPh>
    <phoneticPr fontId="2"/>
  </si>
  <si>
    <t>勤務先名</t>
    <rPh sb="0" eb="3">
      <t>キンムサキ</t>
    </rPh>
    <rPh sb="3" eb="4">
      <t>メイ</t>
    </rPh>
    <phoneticPr fontId="2"/>
  </si>
  <si>
    <t>所得の生ずる場所</t>
    <rPh sb="0" eb="2">
      <t>ショトク</t>
    </rPh>
    <rPh sb="3" eb="4">
      <t>ショウ</t>
    </rPh>
    <rPh sb="6" eb="8">
      <t>バショ</t>
    </rPh>
    <phoneticPr fontId="2"/>
  </si>
  <si>
    <t>所得の種類</t>
    <rPh sb="0" eb="2">
      <t>ショトク</t>
    </rPh>
    <rPh sb="3" eb="5">
      <t>シュルイ</t>
    </rPh>
    <phoneticPr fontId="2"/>
  </si>
  <si>
    <t>収入金額</t>
    <rPh sb="0" eb="2">
      <t>シュウニュウ</t>
    </rPh>
    <rPh sb="2" eb="4">
      <t>キンガク</t>
    </rPh>
    <phoneticPr fontId="2"/>
  </si>
  <si>
    <t>必要経費</t>
    <rPh sb="0" eb="2">
      <t>ヒツヨウ</t>
    </rPh>
    <rPh sb="2" eb="4">
      <t>ケイヒ</t>
    </rPh>
    <phoneticPr fontId="2"/>
  </si>
  <si>
    <t>青色申告特別控除額</t>
    <rPh sb="0" eb="2">
      <t>アオイロ</t>
    </rPh>
    <rPh sb="2" eb="4">
      <t>シンコク</t>
    </rPh>
    <rPh sb="4" eb="6">
      <t>トクベツ</t>
    </rPh>
    <rPh sb="6" eb="8">
      <t>コウジョ</t>
    </rPh>
    <rPh sb="8" eb="9">
      <t>ガク</t>
    </rPh>
    <phoneticPr fontId="2"/>
  </si>
  <si>
    <t>８配当に関する事項</t>
    <rPh sb="1" eb="3">
      <t>ハイトウ</t>
    </rPh>
    <rPh sb="4" eb="5">
      <t>カン</t>
    </rPh>
    <rPh sb="7" eb="9">
      <t>ジコウ</t>
    </rPh>
    <phoneticPr fontId="2"/>
  </si>
  <si>
    <t>９雑所得（公的年金等以外）に関する事項</t>
    <rPh sb="1" eb="2">
      <t>ザツ</t>
    </rPh>
    <rPh sb="2" eb="4">
      <t>ショトク</t>
    </rPh>
    <rPh sb="5" eb="7">
      <t>コウテキ</t>
    </rPh>
    <rPh sb="7" eb="9">
      <t>ネンキン</t>
    </rPh>
    <rPh sb="9" eb="10">
      <t>ナド</t>
    </rPh>
    <rPh sb="10" eb="12">
      <t>イガイ</t>
    </rPh>
    <rPh sb="14" eb="15">
      <t>カン</t>
    </rPh>
    <rPh sb="17" eb="19">
      <t>ジコウ</t>
    </rPh>
    <phoneticPr fontId="2"/>
  </si>
  <si>
    <t>種目</t>
    <rPh sb="0" eb="2">
      <t>シュモク</t>
    </rPh>
    <phoneticPr fontId="2"/>
  </si>
  <si>
    <t>配当所得
の種類</t>
    <rPh sb="0" eb="2">
      <t>ハイトウ</t>
    </rPh>
    <rPh sb="2" eb="4">
      <t>ショトク</t>
    </rPh>
    <rPh sb="6" eb="8">
      <t>シュルイ</t>
    </rPh>
    <phoneticPr fontId="2"/>
  </si>
  <si>
    <t>10総合譲渡・一時所得の所得金額に関する事項</t>
    <rPh sb="2" eb="4">
      <t>ソウゴウ</t>
    </rPh>
    <rPh sb="4" eb="6">
      <t>ジョウト</t>
    </rPh>
    <rPh sb="7" eb="9">
      <t>イチジ</t>
    </rPh>
    <rPh sb="9" eb="11">
      <t>ショトク</t>
    </rPh>
    <rPh sb="12" eb="14">
      <t>ショトク</t>
    </rPh>
    <rPh sb="14" eb="16">
      <t>キンガク</t>
    </rPh>
    <rPh sb="17" eb="18">
      <t>カン</t>
    </rPh>
    <rPh sb="20" eb="22">
      <t>ジコウ</t>
    </rPh>
    <phoneticPr fontId="2"/>
  </si>
  <si>
    <t>所得金額</t>
    <rPh sb="0" eb="2">
      <t>ショトク</t>
    </rPh>
    <rPh sb="2" eb="4">
      <t>キンガク</t>
    </rPh>
    <phoneticPr fontId="2"/>
  </si>
  <si>
    <t>特別控除額</t>
    <rPh sb="0" eb="2">
      <t>トクベツ</t>
    </rPh>
    <rPh sb="2" eb="4">
      <t>コウジョ</t>
    </rPh>
    <rPh sb="4" eb="5">
      <t>ガク</t>
    </rPh>
    <phoneticPr fontId="2"/>
  </si>
  <si>
    <t>ニ　合計　ｲ+〔(ﾛ+ﾊ)×1/2〕</t>
    <rPh sb="2" eb="4">
      <t>ゴウケイ</t>
    </rPh>
    <phoneticPr fontId="2"/>
  </si>
  <si>
    <t>ｲ</t>
    <phoneticPr fontId="2"/>
  </si>
  <si>
    <t>ﾛ</t>
    <phoneticPr fontId="2"/>
  </si>
  <si>
    <t>ﾊ</t>
    <phoneticPr fontId="2"/>
  </si>
  <si>
    <t>11事業専従者に関する事項</t>
    <rPh sb="2" eb="4">
      <t>ジギョウ</t>
    </rPh>
    <rPh sb="4" eb="7">
      <t>センジュウシャ</t>
    </rPh>
    <rPh sb="8" eb="9">
      <t>カン</t>
    </rPh>
    <rPh sb="11" eb="13">
      <t>ジコウ</t>
    </rPh>
    <phoneticPr fontId="2"/>
  </si>
  <si>
    <t>合計額</t>
    <rPh sb="0" eb="2">
      <t>ゴウケイ</t>
    </rPh>
    <rPh sb="2" eb="3">
      <t>ガク</t>
    </rPh>
    <phoneticPr fontId="2"/>
  </si>
  <si>
    <t>所得税における青色申告の承認の有無</t>
    <rPh sb="0" eb="3">
      <t>ショトクゼイ</t>
    </rPh>
    <rPh sb="7" eb="9">
      <t>アオイロ</t>
    </rPh>
    <rPh sb="9" eb="11">
      <t>シンコク</t>
    </rPh>
    <rPh sb="12" eb="14">
      <t>ショウニン</t>
    </rPh>
    <rPh sb="15" eb="17">
      <t>ウム</t>
    </rPh>
    <phoneticPr fontId="2"/>
  </si>
  <si>
    <t>市区町村</t>
    <rPh sb="0" eb="2">
      <t>シク</t>
    </rPh>
    <rPh sb="2" eb="4">
      <t>チョウソン</t>
    </rPh>
    <phoneticPr fontId="2"/>
  </si>
  <si>
    <t>都道府県</t>
    <rPh sb="0" eb="4">
      <t>トドウフケン</t>
    </rPh>
    <phoneticPr fontId="2"/>
  </si>
  <si>
    <t>条例指定分</t>
    <rPh sb="0" eb="2">
      <t>ジョウレイ</t>
    </rPh>
    <rPh sb="2" eb="4">
      <t>シテイ</t>
    </rPh>
    <rPh sb="4" eb="5">
      <t>ブン</t>
    </rPh>
    <phoneticPr fontId="2"/>
  </si>
  <si>
    <t>住所地の共同募金会、
日赤支部分</t>
    <rPh sb="0" eb="2">
      <t>ジュウショ</t>
    </rPh>
    <rPh sb="2" eb="3">
      <t>チ</t>
    </rPh>
    <rPh sb="4" eb="6">
      <t>キョウドウ</t>
    </rPh>
    <rPh sb="6" eb="9">
      <t>ボキンカイ</t>
    </rPh>
    <rPh sb="11" eb="13">
      <t>ニッセキ</t>
    </rPh>
    <rPh sb="13" eb="15">
      <t>シブ</t>
    </rPh>
    <rPh sb="15" eb="16">
      <t>ブン</t>
    </rPh>
    <phoneticPr fontId="2"/>
  </si>
  <si>
    <t>都道府県、市区町村分</t>
    <rPh sb="0" eb="4">
      <t>トドウフケン</t>
    </rPh>
    <rPh sb="5" eb="7">
      <t>シク</t>
    </rPh>
    <rPh sb="7" eb="9">
      <t>チョウソン</t>
    </rPh>
    <rPh sb="9" eb="10">
      <t>ブン</t>
    </rPh>
    <phoneticPr fontId="2"/>
  </si>
  <si>
    <t>12別居の扶養親族等に関する事項</t>
    <rPh sb="2" eb="4">
      <t>ベッキョ</t>
    </rPh>
    <rPh sb="5" eb="7">
      <t>フヨウ</t>
    </rPh>
    <rPh sb="7" eb="10">
      <t>シンゾクナド</t>
    </rPh>
    <rPh sb="11" eb="12">
      <t>カン</t>
    </rPh>
    <rPh sb="14" eb="16">
      <t>ジコウ</t>
    </rPh>
    <phoneticPr fontId="2"/>
  </si>
  <si>
    <t>損失額、被災損失額（白）</t>
    <rPh sb="0" eb="3">
      <t>ソンシツガク</t>
    </rPh>
    <rPh sb="4" eb="6">
      <t>ヒサイ</t>
    </rPh>
    <rPh sb="6" eb="9">
      <t>ソンシツガク</t>
    </rPh>
    <rPh sb="10" eb="11">
      <t>シロ</t>
    </rPh>
    <phoneticPr fontId="2"/>
  </si>
  <si>
    <t>資産の種類</t>
    <rPh sb="0" eb="2">
      <t>シサン</t>
    </rPh>
    <rPh sb="3" eb="5">
      <t>シュルイ</t>
    </rPh>
    <phoneticPr fontId="2"/>
  </si>
  <si>
    <t>事業用資産の譲渡損失など</t>
    <rPh sb="0" eb="3">
      <t>ジギョウヨウ</t>
    </rPh>
    <rPh sb="3" eb="5">
      <t>シサン</t>
    </rPh>
    <rPh sb="6" eb="8">
      <t>ジョウト</t>
    </rPh>
    <rPh sb="8" eb="10">
      <t>ソンシツ</t>
    </rPh>
    <phoneticPr fontId="2"/>
  </si>
  <si>
    <t>他都道府県の事務所等</t>
    <rPh sb="0" eb="1">
      <t>タ</t>
    </rPh>
    <rPh sb="1" eb="5">
      <t>トドウフケン</t>
    </rPh>
    <rPh sb="6" eb="8">
      <t>ジム</t>
    </rPh>
    <rPh sb="8" eb="9">
      <t>ショ</t>
    </rPh>
    <rPh sb="9" eb="10">
      <t>ナド</t>
    </rPh>
    <phoneticPr fontId="2"/>
  </si>
  <si>
    <t>番号</t>
    <rPh sb="0" eb="2">
      <t>バンゴウ</t>
    </rPh>
    <phoneticPr fontId="2"/>
  </si>
  <si>
    <t>非課税所得など</t>
    <rPh sb="0" eb="3">
      <t>ヒカゼイ</t>
    </rPh>
    <rPh sb="3" eb="5">
      <t>ショトク</t>
    </rPh>
    <phoneticPr fontId="2"/>
  </si>
  <si>
    <t>前年中の開（廃）業</t>
    <rPh sb="0" eb="3">
      <t>ゼンネンチュウ</t>
    </rPh>
    <rPh sb="4" eb="5">
      <t>カイ</t>
    </rPh>
    <rPh sb="6" eb="7">
      <t>ハイ</t>
    </rPh>
    <rPh sb="8" eb="9">
      <t>ギョウ</t>
    </rPh>
    <phoneticPr fontId="2"/>
  </si>
  <si>
    <t>損益通算の特例適用前の
不動産所得</t>
    <rPh sb="0" eb="2">
      <t>ソンエキ</t>
    </rPh>
    <rPh sb="2" eb="4">
      <t>ツウサン</t>
    </rPh>
    <rPh sb="5" eb="7">
      <t>トクレイ</t>
    </rPh>
    <rPh sb="7" eb="9">
      <t>テキヨウ</t>
    </rPh>
    <rPh sb="9" eb="10">
      <t>マエ</t>
    </rPh>
    <rPh sb="12" eb="15">
      <t>フドウサン</t>
    </rPh>
    <rPh sb="15" eb="17">
      <t>ショトク</t>
    </rPh>
    <phoneticPr fontId="2"/>
  </si>
  <si>
    <t>現住所</t>
    <rPh sb="0" eb="3">
      <t>ゲンジュウショ</t>
    </rPh>
    <phoneticPr fontId="19"/>
  </si>
  <si>
    <t>フリガナ</t>
    <phoneticPr fontId="19"/>
  </si>
  <si>
    <t>生年月日</t>
    <rPh sb="0" eb="2">
      <t>セイネン</t>
    </rPh>
    <rPh sb="2" eb="4">
      <t>ガッピ</t>
    </rPh>
    <phoneticPr fontId="19"/>
  </si>
  <si>
    <t>年</t>
    <rPh sb="0" eb="1">
      <t>ネン</t>
    </rPh>
    <phoneticPr fontId="19"/>
  </si>
  <si>
    <t>月</t>
    <rPh sb="0" eb="1">
      <t>ガツ</t>
    </rPh>
    <phoneticPr fontId="19"/>
  </si>
  <si>
    <t>日</t>
    <rPh sb="0" eb="1">
      <t>ニチ</t>
    </rPh>
    <phoneticPr fontId="19"/>
  </si>
  <si>
    <t>電話番号</t>
    <rPh sb="0" eb="2">
      <t>デンワ</t>
    </rPh>
    <rPh sb="2" eb="4">
      <t>バンゴウ</t>
    </rPh>
    <phoneticPr fontId="19"/>
  </si>
  <si>
    <t>-</t>
    <phoneticPr fontId="19"/>
  </si>
  <si>
    <t>電話番号
（日中連絡のつく番号）</t>
    <rPh sb="0" eb="2">
      <t>デンワ</t>
    </rPh>
    <rPh sb="2" eb="4">
      <t>バンゴウ</t>
    </rPh>
    <rPh sb="6" eb="8">
      <t>ニッチュウ</t>
    </rPh>
    <rPh sb="8" eb="10">
      <t>レンラク</t>
    </rPh>
    <rPh sb="13" eb="15">
      <t>バンゴウ</t>
    </rPh>
    <phoneticPr fontId="19"/>
  </si>
  <si>
    <t>世帯主の名前</t>
    <rPh sb="0" eb="3">
      <t>セタイヌシ</t>
    </rPh>
    <rPh sb="4" eb="6">
      <t>ナマエ</t>
    </rPh>
    <phoneticPr fontId="19"/>
  </si>
  <si>
    <t>世帯主との続柄</t>
    <rPh sb="0" eb="3">
      <t>セタイヌシ</t>
    </rPh>
    <rPh sb="5" eb="7">
      <t>ツヅキガラ</t>
    </rPh>
    <phoneticPr fontId="19"/>
  </si>
  <si>
    <t>-</t>
    <phoneticPr fontId="19"/>
  </si>
  <si>
    <t>月</t>
    <rPh sb="0" eb="1">
      <t>ガツ</t>
    </rPh>
    <phoneticPr fontId="19"/>
  </si>
  <si>
    <t>日</t>
    <rPh sb="0" eb="1">
      <t>ニチ</t>
    </rPh>
    <phoneticPr fontId="19"/>
  </si>
  <si>
    <t>源泉徴収票のある方</t>
  </si>
  <si>
    <t>源泉徴収票のない方</t>
  </si>
  <si>
    <t>源泉徴収票から入力</t>
  </si>
  <si>
    <t>戻る</t>
  </si>
  <si>
    <t>給与所得の源泉徴収票</t>
    <rPh sb="0" eb="2">
      <t>キュウヨ</t>
    </rPh>
    <rPh sb="2" eb="4">
      <t>ショトク</t>
    </rPh>
    <rPh sb="5" eb="7">
      <t>ゲンセン</t>
    </rPh>
    <rPh sb="7" eb="9">
      <t>チョウシュウ</t>
    </rPh>
    <rPh sb="9" eb="10">
      <t>ヒョウ</t>
    </rPh>
    <phoneticPr fontId="2"/>
  </si>
  <si>
    <t>（１）社会保険料控除（国民健康保険税、介護保険料、後期高齢者医療保険料等）</t>
    <rPh sb="3" eb="5">
      <t>シャカイ</t>
    </rPh>
    <rPh sb="5" eb="8">
      <t>ホケンリョウ</t>
    </rPh>
    <rPh sb="8" eb="10">
      <t>コウジョ</t>
    </rPh>
    <rPh sb="11" eb="13">
      <t>コクミン</t>
    </rPh>
    <rPh sb="13" eb="15">
      <t>ケンコウ</t>
    </rPh>
    <rPh sb="15" eb="17">
      <t>ホケン</t>
    </rPh>
    <rPh sb="17" eb="18">
      <t>ゼイ</t>
    </rPh>
    <rPh sb="19" eb="21">
      <t>カイゴ</t>
    </rPh>
    <rPh sb="21" eb="24">
      <t>ホケンリョウ</t>
    </rPh>
    <rPh sb="25" eb="27">
      <t>コウキ</t>
    </rPh>
    <rPh sb="27" eb="30">
      <t>コウレイシャ</t>
    </rPh>
    <rPh sb="30" eb="32">
      <t>イリョウ</t>
    </rPh>
    <rPh sb="32" eb="35">
      <t>ホケンリョウ</t>
    </rPh>
    <rPh sb="35" eb="36">
      <t>ナド</t>
    </rPh>
    <phoneticPr fontId="19"/>
  </si>
  <si>
    <t>給与の源泉徴収票の社会保険料控除欄に記載がある方</t>
    <rPh sb="0" eb="2">
      <t>キュウヨ</t>
    </rPh>
    <rPh sb="3" eb="5">
      <t>ゲンセン</t>
    </rPh>
    <rPh sb="5" eb="7">
      <t>チョウシュウ</t>
    </rPh>
    <rPh sb="7" eb="8">
      <t>ヒョウ</t>
    </rPh>
    <rPh sb="9" eb="11">
      <t>シャカイ</t>
    </rPh>
    <rPh sb="11" eb="14">
      <t>ホケンリョウ</t>
    </rPh>
    <rPh sb="14" eb="16">
      <t>コウジョ</t>
    </rPh>
    <rPh sb="16" eb="17">
      <t>ラン</t>
    </rPh>
    <rPh sb="18" eb="20">
      <t>キサイ</t>
    </rPh>
    <rPh sb="23" eb="24">
      <t>カタ</t>
    </rPh>
    <phoneticPr fontId="19"/>
  </si>
  <si>
    <t>公的年金等の源泉徴収票の社会保険料控除欄に記載がある方</t>
    <rPh sb="0" eb="2">
      <t>コウテキ</t>
    </rPh>
    <rPh sb="2" eb="4">
      <t>ネンキン</t>
    </rPh>
    <rPh sb="4" eb="5">
      <t>ナド</t>
    </rPh>
    <rPh sb="6" eb="8">
      <t>ゲンセン</t>
    </rPh>
    <rPh sb="8" eb="10">
      <t>チョウシュウ</t>
    </rPh>
    <rPh sb="10" eb="11">
      <t>ヒョウ</t>
    </rPh>
    <rPh sb="12" eb="14">
      <t>シャカイ</t>
    </rPh>
    <rPh sb="14" eb="17">
      <t>ホケンリョウ</t>
    </rPh>
    <rPh sb="17" eb="19">
      <t>コウジョ</t>
    </rPh>
    <rPh sb="19" eb="20">
      <t>ラン</t>
    </rPh>
    <rPh sb="21" eb="23">
      <t>キサイ</t>
    </rPh>
    <rPh sb="26" eb="27">
      <t>カタ</t>
    </rPh>
    <phoneticPr fontId="19"/>
  </si>
  <si>
    <t>社会保険料の種類</t>
    <rPh sb="0" eb="2">
      <t>シャカイ</t>
    </rPh>
    <rPh sb="2" eb="5">
      <t>ホケンリョウ</t>
    </rPh>
    <rPh sb="6" eb="8">
      <t>シュルイ</t>
    </rPh>
    <phoneticPr fontId="19"/>
  </si>
  <si>
    <t>合計</t>
    <rPh sb="0" eb="2">
      <t>ゴウケイ</t>
    </rPh>
    <phoneticPr fontId="19"/>
  </si>
  <si>
    <t>保険料の種類</t>
    <rPh sb="0" eb="3">
      <t>ホケンリョウ</t>
    </rPh>
    <rPh sb="4" eb="6">
      <t>シュルイ</t>
    </rPh>
    <phoneticPr fontId="19"/>
  </si>
  <si>
    <t>生命保険料</t>
    <rPh sb="0" eb="2">
      <t>セイメイ</t>
    </rPh>
    <rPh sb="2" eb="4">
      <t>ホケン</t>
    </rPh>
    <rPh sb="4" eb="5">
      <t>リョウ</t>
    </rPh>
    <phoneticPr fontId="19"/>
  </si>
  <si>
    <t>一般分</t>
    <rPh sb="0" eb="2">
      <t>イッパン</t>
    </rPh>
    <rPh sb="2" eb="3">
      <t>ブン</t>
    </rPh>
    <phoneticPr fontId="19"/>
  </si>
  <si>
    <t>個人年金分</t>
    <rPh sb="0" eb="2">
      <t>コジン</t>
    </rPh>
    <rPh sb="2" eb="4">
      <t>ネンキン</t>
    </rPh>
    <rPh sb="4" eb="5">
      <t>ブン</t>
    </rPh>
    <phoneticPr fontId="19"/>
  </si>
  <si>
    <t>介護医療分</t>
    <rPh sb="0" eb="2">
      <t>カイゴ</t>
    </rPh>
    <rPh sb="2" eb="4">
      <t>イリョウ</t>
    </rPh>
    <rPh sb="4" eb="5">
      <t>ブン</t>
    </rPh>
    <phoneticPr fontId="19"/>
  </si>
  <si>
    <t>地震保険料</t>
    <rPh sb="0" eb="2">
      <t>ジシン</t>
    </rPh>
    <rPh sb="2" eb="5">
      <t>ホケンリョウ</t>
    </rPh>
    <phoneticPr fontId="19"/>
  </si>
  <si>
    <t>地震保険</t>
    <rPh sb="0" eb="2">
      <t>ジシン</t>
    </rPh>
    <rPh sb="2" eb="4">
      <t>ホケン</t>
    </rPh>
    <phoneticPr fontId="19"/>
  </si>
  <si>
    <t>旧長期損害保険</t>
    <rPh sb="0" eb="1">
      <t>キュウ</t>
    </rPh>
    <rPh sb="1" eb="3">
      <t>チョウキ</t>
    </rPh>
    <rPh sb="3" eb="5">
      <t>ソンガイ</t>
    </rPh>
    <rPh sb="5" eb="7">
      <t>ホケン</t>
    </rPh>
    <phoneticPr fontId="19"/>
  </si>
  <si>
    <t>生命保険料</t>
    <rPh sb="0" eb="2">
      <t>セイメイ</t>
    </rPh>
    <rPh sb="2" eb="5">
      <t>ホケンリョウ</t>
    </rPh>
    <phoneticPr fontId="19"/>
  </si>
  <si>
    <t>（３）医療費控除（医療費を支払った場合）</t>
    <rPh sb="3" eb="6">
      <t>イリョウヒ</t>
    </rPh>
    <rPh sb="6" eb="8">
      <t>コウジョ</t>
    </rPh>
    <rPh sb="9" eb="12">
      <t>イリョウヒ</t>
    </rPh>
    <rPh sb="13" eb="15">
      <t>シハラ</t>
    </rPh>
    <rPh sb="17" eb="19">
      <t>バアイ</t>
    </rPh>
    <phoneticPr fontId="19"/>
  </si>
  <si>
    <t>住所</t>
    <rPh sb="0" eb="2">
      <t>ジュウショ</t>
    </rPh>
    <phoneticPr fontId="35"/>
  </si>
  <si>
    <t>氏名</t>
    <rPh sb="0" eb="2">
      <t>シメイ</t>
    </rPh>
    <phoneticPr fontId="35"/>
  </si>
  <si>
    <t>続柄</t>
    <rPh sb="0" eb="2">
      <t>ツヅキガラ</t>
    </rPh>
    <phoneticPr fontId="35"/>
  </si>
  <si>
    <t>支払った医療費</t>
    <rPh sb="0" eb="2">
      <t>シハラ</t>
    </rPh>
    <rPh sb="4" eb="7">
      <t>イリョウヒ</t>
    </rPh>
    <phoneticPr fontId="35"/>
  </si>
  <si>
    <t>保険金などで補てんされる金額</t>
    <rPh sb="0" eb="3">
      <t>ホケンキン</t>
    </rPh>
    <rPh sb="6" eb="7">
      <t>ホ</t>
    </rPh>
    <rPh sb="12" eb="14">
      <t>キンガク</t>
    </rPh>
    <phoneticPr fontId="35"/>
  </si>
  <si>
    <t>所得金額の合計額</t>
    <rPh sb="0" eb="2">
      <t>ショトク</t>
    </rPh>
    <rPh sb="2" eb="4">
      <t>キンガク</t>
    </rPh>
    <rPh sb="5" eb="7">
      <t>ゴウケイ</t>
    </rPh>
    <rPh sb="7" eb="8">
      <t>ガク</t>
    </rPh>
    <phoneticPr fontId="35"/>
  </si>
  <si>
    <t>Ｄ×０．０５</t>
    <phoneticPr fontId="35"/>
  </si>
  <si>
    <t>Ｅと10万円のいずれか少ない方の金額</t>
    <rPh sb="4" eb="6">
      <t>マンエン</t>
    </rPh>
    <rPh sb="11" eb="12">
      <t>スク</t>
    </rPh>
    <rPh sb="14" eb="15">
      <t>ホウ</t>
    </rPh>
    <rPh sb="16" eb="18">
      <t>キンガク</t>
    </rPh>
    <phoneticPr fontId="35"/>
  </si>
  <si>
    <t>差引金額
（Ａ－Ｂ）</t>
    <rPh sb="0" eb="2">
      <t>サシヒキ</t>
    </rPh>
    <rPh sb="2" eb="4">
      <t>キンガク</t>
    </rPh>
    <phoneticPr fontId="35"/>
  </si>
  <si>
    <t>A</t>
    <phoneticPr fontId="35"/>
  </si>
  <si>
    <t>B</t>
    <phoneticPr fontId="35"/>
  </si>
  <si>
    <t>C</t>
    <phoneticPr fontId="35"/>
  </si>
  <si>
    <t>D</t>
    <phoneticPr fontId="35"/>
  </si>
  <si>
    <t>E</t>
    <phoneticPr fontId="35"/>
  </si>
  <si>
    <t>F</t>
    <phoneticPr fontId="35"/>
  </si>
  <si>
    <t>G</t>
    <phoneticPr fontId="35"/>
  </si>
  <si>
    <t>医療費控除額
（Ｃ－Ｆ）</t>
    <rPh sb="0" eb="3">
      <t>イリョウヒ</t>
    </rPh>
    <rPh sb="3" eb="5">
      <t>コウジョ</t>
    </rPh>
    <rPh sb="5" eb="6">
      <t>ガク</t>
    </rPh>
    <phoneticPr fontId="35"/>
  </si>
  <si>
    <t>保険金などで補填される金額</t>
    <rPh sb="0" eb="3">
      <t>ホケンキン</t>
    </rPh>
    <rPh sb="6" eb="8">
      <t>ホテン</t>
    </rPh>
    <rPh sb="11" eb="13">
      <t>キンガク</t>
    </rPh>
    <phoneticPr fontId="19"/>
  </si>
  <si>
    <t>区分</t>
    <rPh sb="0" eb="2">
      <t>クブン</t>
    </rPh>
    <phoneticPr fontId="19"/>
  </si>
  <si>
    <t>氏名</t>
    <rPh sb="0" eb="2">
      <t>シメイ</t>
    </rPh>
    <phoneticPr fontId="19"/>
  </si>
  <si>
    <t>続柄</t>
    <rPh sb="0" eb="2">
      <t>ツヅキガラ</t>
    </rPh>
    <phoneticPr fontId="19"/>
  </si>
  <si>
    <t>生年月日</t>
    <rPh sb="0" eb="2">
      <t>セイネン</t>
    </rPh>
    <rPh sb="2" eb="4">
      <t>ガッピ</t>
    </rPh>
    <phoneticPr fontId="19"/>
  </si>
  <si>
    <t>市民税</t>
    <rPh sb="0" eb="3">
      <t>シミンゼイ</t>
    </rPh>
    <phoneticPr fontId="2"/>
  </si>
  <si>
    <t>県民税</t>
    <rPh sb="0" eb="3">
      <t>ケンミンゼイ</t>
    </rPh>
    <phoneticPr fontId="2"/>
  </si>
  <si>
    <t>申告書</t>
    <rPh sb="0" eb="3">
      <t>シンコクショ</t>
    </rPh>
    <phoneticPr fontId="2"/>
  </si>
  <si>
    <t>差引金額
（収入金額－必要経費）</t>
    <rPh sb="0" eb="2">
      <t>サシヒキ</t>
    </rPh>
    <rPh sb="2" eb="4">
      <t>キンガク</t>
    </rPh>
    <rPh sb="6" eb="8">
      <t>シュウニュウ</t>
    </rPh>
    <rPh sb="8" eb="10">
      <t>キンガク</t>
    </rPh>
    <rPh sb="11" eb="13">
      <t>ヒツヨウ</t>
    </rPh>
    <rPh sb="13" eb="15">
      <t>ケイヒ</t>
    </rPh>
    <phoneticPr fontId="2"/>
  </si>
  <si>
    <t>所得金額
（差引金額－特別控除額）</t>
    <rPh sb="0" eb="2">
      <t>ショトク</t>
    </rPh>
    <rPh sb="2" eb="4">
      <t>キンガク</t>
    </rPh>
    <rPh sb="6" eb="8">
      <t>サシヒキ</t>
    </rPh>
    <rPh sb="8" eb="10">
      <t>キンガク</t>
    </rPh>
    <rPh sb="11" eb="13">
      <t>トクベツ</t>
    </rPh>
    <rPh sb="13" eb="15">
      <t>コウジョ</t>
    </rPh>
    <rPh sb="15" eb="16">
      <t>ガク</t>
    </rPh>
    <phoneticPr fontId="2"/>
  </si>
  <si>
    <t>国外株式等に係
る外国所得税額</t>
    <rPh sb="0" eb="2">
      <t>コクガイ</t>
    </rPh>
    <rPh sb="2" eb="4">
      <t>カブシキ</t>
    </rPh>
    <rPh sb="4" eb="5">
      <t>ナド</t>
    </rPh>
    <rPh sb="6" eb="7">
      <t>カカ</t>
    </rPh>
    <rPh sb="9" eb="11">
      <t>ガイコク</t>
    </rPh>
    <rPh sb="11" eb="14">
      <t>ショトクゼイ</t>
    </rPh>
    <rPh sb="14" eb="15">
      <t>ガク</t>
    </rPh>
    <phoneticPr fontId="2"/>
  </si>
  <si>
    <t>支払った保険料額（円）</t>
    <rPh sb="0" eb="2">
      <t>シハラ</t>
    </rPh>
    <rPh sb="4" eb="7">
      <t>ホケンリョウ</t>
    </rPh>
    <rPh sb="7" eb="8">
      <t>ガク</t>
    </rPh>
    <rPh sb="9" eb="10">
      <t>エン</t>
    </rPh>
    <phoneticPr fontId="19"/>
  </si>
  <si>
    <t>医療費の明細を作成する</t>
  </si>
  <si>
    <t>配偶者の合計所得金額</t>
    <rPh sb="0" eb="3">
      <t>ハイグウシャ</t>
    </rPh>
    <rPh sb="4" eb="6">
      <t>ゴウケイ</t>
    </rPh>
    <rPh sb="6" eb="8">
      <t>ショトク</t>
    </rPh>
    <rPh sb="8" eb="10">
      <t>キンガク</t>
    </rPh>
    <phoneticPr fontId="19"/>
  </si>
  <si>
    <t>配偶者</t>
    <rPh sb="0" eb="3">
      <t>ハイグウシャ</t>
    </rPh>
    <phoneticPr fontId="19"/>
  </si>
  <si>
    <t>同居・別居の区分</t>
    <rPh sb="0" eb="2">
      <t>ドウキョ</t>
    </rPh>
    <rPh sb="3" eb="5">
      <t>ベッキョ</t>
    </rPh>
    <rPh sb="6" eb="8">
      <t>クブン</t>
    </rPh>
    <phoneticPr fontId="19"/>
  </si>
  <si>
    <t>年</t>
    <rPh sb="0" eb="1">
      <t>ネン</t>
    </rPh>
    <phoneticPr fontId="19"/>
  </si>
  <si>
    <t>月</t>
    <rPh sb="0" eb="1">
      <t>ガツ</t>
    </rPh>
    <phoneticPr fontId="19"/>
  </si>
  <si>
    <t>日</t>
    <rPh sb="0" eb="1">
      <t>ニチ</t>
    </rPh>
    <phoneticPr fontId="19"/>
  </si>
  <si>
    <t>月</t>
    <rPh sb="0" eb="1">
      <t>ゲツ</t>
    </rPh>
    <phoneticPr fontId="19"/>
  </si>
  <si>
    <t>扶養控除</t>
    <rPh sb="0" eb="2">
      <t>フヨウ</t>
    </rPh>
    <rPh sb="2" eb="4">
      <t>コウジョ</t>
    </rPh>
    <phoneticPr fontId="19"/>
  </si>
  <si>
    <t>円</t>
    <rPh sb="0" eb="1">
      <t>エン</t>
    </rPh>
    <phoneticPr fontId="19"/>
  </si>
  <si>
    <t>（６）障害者控除</t>
    <rPh sb="3" eb="6">
      <t>ショウガイシャ</t>
    </rPh>
    <rPh sb="6" eb="8">
      <t>コウジョ</t>
    </rPh>
    <phoneticPr fontId="19"/>
  </si>
  <si>
    <t>氏名</t>
    <rPh sb="0" eb="2">
      <t>シメイ</t>
    </rPh>
    <phoneticPr fontId="19"/>
  </si>
  <si>
    <t>障害の程度</t>
    <rPh sb="0" eb="2">
      <t>ショウガイ</t>
    </rPh>
    <rPh sb="3" eb="5">
      <t>テイド</t>
    </rPh>
    <phoneticPr fontId="19"/>
  </si>
  <si>
    <t>障害者控除対象者氏名</t>
    <rPh sb="0" eb="3">
      <t>ショウガイシャ</t>
    </rPh>
    <rPh sb="3" eb="5">
      <t>コウジョ</t>
    </rPh>
    <rPh sb="5" eb="8">
      <t>タイショウシャ</t>
    </rPh>
    <rPh sb="8" eb="10">
      <t>シメイ</t>
    </rPh>
    <phoneticPr fontId="19"/>
  </si>
  <si>
    <t>手帳の種類</t>
    <rPh sb="0" eb="2">
      <t>テチョウ</t>
    </rPh>
    <rPh sb="3" eb="5">
      <t>シュルイ</t>
    </rPh>
    <phoneticPr fontId="19"/>
  </si>
  <si>
    <t>等級</t>
    <rPh sb="0" eb="2">
      <t>トウキュウ</t>
    </rPh>
    <phoneticPr fontId="19"/>
  </si>
  <si>
    <t>身体障害者手帳</t>
    <rPh sb="0" eb="2">
      <t>シンタイ</t>
    </rPh>
    <rPh sb="2" eb="5">
      <t>ショウガイシャ</t>
    </rPh>
    <rPh sb="5" eb="7">
      <t>テチョウ</t>
    </rPh>
    <phoneticPr fontId="19"/>
  </si>
  <si>
    <t>療育手帳</t>
    <rPh sb="0" eb="2">
      <t>リョウイク</t>
    </rPh>
    <rPh sb="2" eb="4">
      <t>テチョウ</t>
    </rPh>
    <phoneticPr fontId="19"/>
  </si>
  <si>
    <t>精神障害者保健福祉手帳</t>
    <rPh sb="0" eb="2">
      <t>セイシン</t>
    </rPh>
    <rPh sb="2" eb="5">
      <t>ショウガイシャ</t>
    </rPh>
    <rPh sb="5" eb="7">
      <t>ホケン</t>
    </rPh>
    <rPh sb="7" eb="9">
      <t>フクシ</t>
    </rPh>
    <rPh sb="9" eb="11">
      <t>テチョウ</t>
    </rPh>
    <phoneticPr fontId="19"/>
  </si>
  <si>
    <t>１～２級</t>
    <rPh sb="3" eb="4">
      <t>キュウ</t>
    </rPh>
    <phoneticPr fontId="19"/>
  </si>
  <si>
    <t>３～６級</t>
    <rPh sb="3" eb="4">
      <t>キュウ</t>
    </rPh>
    <phoneticPr fontId="19"/>
  </si>
  <si>
    <t>Ａ２，Ｂ１，Ｂ２</t>
    <phoneticPr fontId="19"/>
  </si>
  <si>
    <t>Ａ１</t>
    <phoneticPr fontId="19"/>
  </si>
  <si>
    <t>１級</t>
    <rPh sb="1" eb="2">
      <t>キュウ</t>
    </rPh>
    <phoneticPr fontId="19"/>
  </si>
  <si>
    <t>２～３級</t>
    <rPh sb="3" eb="4">
      <t>キュウ</t>
    </rPh>
    <phoneticPr fontId="19"/>
  </si>
  <si>
    <t>その他</t>
    <rPh sb="2" eb="3">
      <t>タ</t>
    </rPh>
    <phoneticPr fontId="19"/>
  </si>
  <si>
    <t>普通障害</t>
    <rPh sb="0" eb="2">
      <t>フツウ</t>
    </rPh>
    <rPh sb="2" eb="4">
      <t>ショウガイ</t>
    </rPh>
    <phoneticPr fontId="19"/>
  </si>
  <si>
    <t>特別障害</t>
    <rPh sb="0" eb="2">
      <t>トクベツ</t>
    </rPh>
    <rPh sb="2" eb="4">
      <t>ショウガイ</t>
    </rPh>
    <phoneticPr fontId="19"/>
  </si>
  <si>
    <t>区分</t>
    <rPh sb="0" eb="2">
      <t>クブン</t>
    </rPh>
    <phoneticPr fontId="19"/>
  </si>
  <si>
    <t>死別</t>
    <rPh sb="0" eb="2">
      <t>シベツ</t>
    </rPh>
    <phoneticPr fontId="19"/>
  </si>
  <si>
    <t>生死不明</t>
    <rPh sb="0" eb="2">
      <t>セイシ</t>
    </rPh>
    <rPh sb="2" eb="4">
      <t>フメイ</t>
    </rPh>
    <phoneticPr fontId="19"/>
  </si>
  <si>
    <t>未帰還</t>
    <rPh sb="0" eb="3">
      <t>ミキカン</t>
    </rPh>
    <phoneticPr fontId="19"/>
  </si>
  <si>
    <t>（８）小規模企業共済等掛金控除</t>
    <rPh sb="3" eb="6">
      <t>ショウキボ</t>
    </rPh>
    <rPh sb="6" eb="8">
      <t>キギョウ</t>
    </rPh>
    <rPh sb="8" eb="10">
      <t>キョウサイ</t>
    </rPh>
    <rPh sb="10" eb="11">
      <t>トウ</t>
    </rPh>
    <rPh sb="11" eb="13">
      <t>カケキン</t>
    </rPh>
    <rPh sb="13" eb="15">
      <t>コウジョ</t>
    </rPh>
    <phoneticPr fontId="19"/>
  </si>
  <si>
    <t>個人型年金加入者掛金</t>
    <rPh sb="0" eb="3">
      <t>コジンガタ</t>
    </rPh>
    <rPh sb="3" eb="5">
      <t>ネンキン</t>
    </rPh>
    <rPh sb="5" eb="8">
      <t>カニュウシャ</t>
    </rPh>
    <rPh sb="8" eb="10">
      <t>カケキン</t>
    </rPh>
    <phoneticPr fontId="19"/>
  </si>
  <si>
    <t>心身障害者扶養共済</t>
    <rPh sb="0" eb="2">
      <t>シンシン</t>
    </rPh>
    <rPh sb="2" eb="5">
      <t>ショウガイシャ</t>
    </rPh>
    <rPh sb="5" eb="7">
      <t>フヨウ</t>
    </rPh>
    <rPh sb="7" eb="9">
      <t>キョウサイ</t>
    </rPh>
    <phoneticPr fontId="19"/>
  </si>
  <si>
    <t>小規模企業共済掛金</t>
    <rPh sb="0" eb="3">
      <t>ショウキボ</t>
    </rPh>
    <rPh sb="3" eb="5">
      <t>キギョウ</t>
    </rPh>
    <rPh sb="5" eb="7">
      <t>キョウサイ</t>
    </rPh>
    <rPh sb="7" eb="8">
      <t>カ</t>
    </rPh>
    <rPh sb="8" eb="9">
      <t>キン</t>
    </rPh>
    <phoneticPr fontId="19"/>
  </si>
  <si>
    <t>合計</t>
    <rPh sb="0" eb="2">
      <t>ゴウケイ</t>
    </rPh>
    <phoneticPr fontId="19"/>
  </si>
  <si>
    <t>円</t>
    <rPh sb="0" eb="1">
      <t>エン</t>
    </rPh>
    <phoneticPr fontId="19"/>
  </si>
  <si>
    <t>支払った医療費（合計）（円）</t>
    <rPh sb="0" eb="2">
      <t>シハラ</t>
    </rPh>
    <rPh sb="4" eb="7">
      <t>イリョウヒ</t>
    </rPh>
    <rPh sb="8" eb="10">
      <t>ゴウケイ</t>
    </rPh>
    <rPh sb="12" eb="13">
      <t>エン</t>
    </rPh>
    <phoneticPr fontId="19"/>
  </si>
  <si>
    <t>支払った金額（円）</t>
    <rPh sb="0" eb="2">
      <t>シハラ</t>
    </rPh>
    <rPh sb="4" eb="6">
      <t>キンガク</t>
    </rPh>
    <rPh sb="7" eb="8">
      <t>エン</t>
    </rPh>
    <phoneticPr fontId="19"/>
  </si>
  <si>
    <t>（９）勤労学生控除</t>
    <rPh sb="3" eb="5">
      <t>キンロウ</t>
    </rPh>
    <rPh sb="5" eb="7">
      <t>ガクセイ</t>
    </rPh>
    <rPh sb="7" eb="9">
      <t>コウジョ</t>
    </rPh>
    <phoneticPr fontId="19"/>
  </si>
  <si>
    <t>学校名</t>
    <rPh sb="0" eb="2">
      <t>ガッコウ</t>
    </rPh>
    <rPh sb="2" eb="3">
      <t>メイ</t>
    </rPh>
    <phoneticPr fontId="19"/>
  </si>
  <si>
    <t>(10)雑損控除</t>
    <rPh sb="4" eb="6">
      <t>ザッソン</t>
    </rPh>
    <rPh sb="6" eb="8">
      <t>コウジョ</t>
    </rPh>
    <phoneticPr fontId="19"/>
  </si>
  <si>
    <t>雑損控除</t>
    <rPh sb="0" eb="2">
      <t>ザッソン</t>
    </rPh>
    <rPh sb="2" eb="4">
      <t>コウジョ</t>
    </rPh>
    <phoneticPr fontId="19"/>
  </si>
  <si>
    <t>原因</t>
    <rPh sb="0" eb="2">
      <t>ゲンイン</t>
    </rPh>
    <phoneticPr fontId="19"/>
  </si>
  <si>
    <t>損害の生じた年月日</t>
    <rPh sb="0" eb="2">
      <t>ソンガイ</t>
    </rPh>
    <rPh sb="3" eb="4">
      <t>ショウ</t>
    </rPh>
    <rPh sb="6" eb="7">
      <t>ネン</t>
    </rPh>
    <rPh sb="7" eb="8">
      <t>ガツ</t>
    </rPh>
    <rPh sb="8" eb="9">
      <t>ヒ</t>
    </rPh>
    <phoneticPr fontId="19"/>
  </si>
  <si>
    <t>日</t>
    <rPh sb="0" eb="1">
      <t>ニチ</t>
    </rPh>
    <phoneticPr fontId="19"/>
  </si>
  <si>
    <t>月</t>
    <rPh sb="0" eb="1">
      <t>ガツ</t>
    </rPh>
    <phoneticPr fontId="19"/>
  </si>
  <si>
    <t>損害を受けた資産の種類</t>
    <rPh sb="0" eb="2">
      <t>ソンガイ</t>
    </rPh>
    <rPh sb="3" eb="4">
      <t>ウ</t>
    </rPh>
    <rPh sb="6" eb="8">
      <t>シサン</t>
    </rPh>
    <rPh sb="9" eb="11">
      <t>シュルイ</t>
    </rPh>
    <phoneticPr fontId="19"/>
  </si>
  <si>
    <t>損失の金額</t>
    <rPh sb="0" eb="2">
      <t>ソンシツ</t>
    </rPh>
    <rPh sb="3" eb="5">
      <t>キンガク</t>
    </rPh>
    <phoneticPr fontId="19"/>
  </si>
  <si>
    <t>保険金等で補てんされる金額</t>
    <rPh sb="0" eb="3">
      <t>ホケンキン</t>
    </rPh>
    <rPh sb="3" eb="4">
      <t>ナド</t>
    </rPh>
    <rPh sb="5" eb="6">
      <t>ホ</t>
    </rPh>
    <rPh sb="11" eb="13">
      <t>キンガク</t>
    </rPh>
    <phoneticPr fontId="19"/>
  </si>
  <si>
    <t>災害関連支出</t>
    <rPh sb="0" eb="2">
      <t>サイガイ</t>
    </rPh>
    <rPh sb="2" eb="4">
      <t>カンレン</t>
    </rPh>
    <rPh sb="4" eb="6">
      <t>シシュツ</t>
    </rPh>
    <phoneticPr fontId="19"/>
  </si>
  <si>
    <t>３　税額控除に関する項目</t>
    <rPh sb="2" eb="4">
      <t>ゼイガク</t>
    </rPh>
    <rPh sb="4" eb="6">
      <t>コウジョ</t>
    </rPh>
    <rPh sb="7" eb="8">
      <t>カン</t>
    </rPh>
    <rPh sb="10" eb="12">
      <t>コウモク</t>
    </rPh>
    <phoneticPr fontId="19"/>
  </si>
  <si>
    <t>寄附金を支出した先</t>
    <rPh sb="0" eb="3">
      <t>キフキン</t>
    </rPh>
    <rPh sb="4" eb="6">
      <t>シシュツ</t>
    </rPh>
    <rPh sb="8" eb="9">
      <t>サキ</t>
    </rPh>
    <phoneticPr fontId="19"/>
  </si>
  <si>
    <t>長野県の条例で
指定された寄附金</t>
    <rPh sb="0" eb="3">
      <t>ナガノケン</t>
    </rPh>
    <rPh sb="4" eb="6">
      <t>ジョウレイ</t>
    </rPh>
    <rPh sb="8" eb="10">
      <t>シテイ</t>
    </rPh>
    <rPh sb="13" eb="16">
      <t>キフキン</t>
    </rPh>
    <phoneticPr fontId="19"/>
  </si>
  <si>
    <t>飯田市の条例で
指定された寄附金</t>
    <rPh sb="0" eb="3">
      <t>イイダシ</t>
    </rPh>
    <rPh sb="4" eb="6">
      <t>ジョウレイ</t>
    </rPh>
    <rPh sb="8" eb="10">
      <t>シテイ</t>
    </rPh>
    <rPh sb="13" eb="16">
      <t>キフキン</t>
    </rPh>
    <phoneticPr fontId="19"/>
  </si>
  <si>
    <t>住所地の
共同募金会</t>
    <rPh sb="0" eb="2">
      <t>ジュウショ</t>
    </rPh>
    <rPh sb="2" eb="3">
      <t>チ</t>
    </rPh>
    <rPh sb="5" eb="7">
      <t>キョウドウ</t>
    </rPh>
    <rPh sb="7" eb="9">
      <t>ボキン</t>
    </rPh>
    <rPh sb="9" eb="10">
      <t>カイ</t>
    </rPh>
    <phoneticPr fontId="19"/>
  </si>
  <si>
    <t>住所地の
日赤支部</t>
    <rPh sb="0" eb="2">
      <t>ジュウショ</t>
    </rPh>
    <rPh sb="2" eb="3">
      <t>チ</t>
    </rPh>
    <rPh sb="5" eb="7">
      <t>ニッセキ</t>
    </rPh>
    <rPh sb="7" eb="9">
      <t>シブ</t>
    </rPh>
    <phoneticPr fontId="19"/>
  </si>
  <si>
    <t>都道府県または
市区町村</t>
    <rPh sb="0" eb="4">
      <t>トドウフケン</t>
    </rPh>
    <rPh sb="8" eb="10">
      <t>シク</t>
    </rPh>
    <rPh sb="10" eb="12">
      <t>チョウソン</t>
    </rPh>
    <phoneticPr fontId="19"/>
  </si>
  <si>
    <t>寄付した金額（円）</t>
    <rPh sb="0" eb="2">
      <t>キフ</t>
    </rPh>
    <rPh sb="4" eb="6">
      <t>キンガク</t>
    </rPh>
    <rPh sb="7" eb="8">
      <t>エン</t>
    </rPh>
    <phoneticPr fontId="19"/>
  </si>
  <si>
    <t>負担金額（円）</t>
    <rPh sb="0" eb="2">
      <t>フタン</t>
    </rPh>
    <rPh sb="2" eb="4">
      <t>キンガク</t>
    </rPh>
    <rPh sb="5" eb="6">
      <t>エン</t>
    </rPh>
    <phoneticPr fontId="19"/>
  </si>
  <si>
    <t>（１）非課税所得など</t>
    <rPh sb="3" eb="6">
      <t>ヒカゼイ</t>
    </rPh>
    <rPh sb="6" eb="8">
      <t>ショトク</t>
    </rPh>
    <phoneticPr fontId="19"/>
  </si>
  <si>
    <t>次に当てはまる所得がある場合、その所得金額（事業専従者控除額及び青色申告特別控除額を差し引く前の金額）を入力します。</t>
    <rPh sb="0" eb="1">
      <t>ツギ</t>
    </rPh>
    <rPh sb="2" eb="3">
      <t>ア</t>
    </rPh>
    <rPh sb="7" eb="9">
      <t>ショトク</t>
    </rPh>
    <rPh sb="12" eb="14">
      <t>バアイ</t>
    </rPh>
    <rPh sb="17" eb="19">
      <t>ショトク</t>
    </rPh>
    <rPh sb="19" eb="21">
      <t>キンガク</t>
    </rPh>
    <rPh sb="22" eb="24">
      <t>ジギョウ</t>
    </rPh>
    <rPh sb="24" eb="27">
      <t>センジュウシャ</t>
    </rPh>
    <rPh sb="27" eb="29">
      <t>コウジョ</t>
    </rPh>
    <rPh sb="29" eb="30">
      <t>ガク</t>
    </rPh>
    <rPh sb="30" eb="31">
      <t>オヨ</t>
    </rPh>
    <rPh sb="32" eb="34">
      <t>アオイロ</t>
    </rPh>
    <rPh sb="34" eb="36">
      <t>シンコク</t>
    </rPh>
    <rPh sb="36" eb="38">
      <t>トクベツ</t>
    </rPh>
    <rPh sb="38" eb="40">
      <t>コウジョ</t>
    </rPh>
    <rPh sb="40" eb="41">
      <t>ガク</t>
    </rPh>
    <rPh sb="42" eb="43">
      <t>サ</t>
    </rPh>
    <rPh sb="44" eb="45">
      <t>ヒ</t>
    </rPh>
    <rPh sb="46" eb="47">
      <t>マエ</t>
    </rPh>
    <rPh sb="48" eb="50">
      <t>キンガク</t>
    </rPh>
    <rPh sb="52" eb="54">
      <t>ニュウリョク</t>
    </rPh>
    <phoneticPr fontId="19"/>
  </si>
  <si>
    <t>（２）損益通算の特例適用前の不動産所得</t>
    <rPh sb="3" eb="5">
      <t>ソンエキ</t>
    </rPh>
    <rPh sb="5" eb="7">
      <t>ツウサン</t>
    </rPh>
    <rPh sb="8" eb="10">
      <t>トクレイ</t>
    </rPh>
    <rPh sb="10" eb="12">
      <t>テキヨウ</t>
    </rPh>
    <rPh sb="12" eb="13">
      <t>マエ</t>
    </rPh>
    <rPh sb="14" eb="17">
      <t>フドウサン</t>
    </rPh>
    <rPh sb="17" eb="19">
      <t>ショトク</t>
    </rPh>
    <phoneticPr fontId="19"/>
  </si>
  <si>
    <t>不動産所得の赤字金額のうち、土地等の取得に要した負債の利子の額がある場合、負債の利子の額を必要経費に算入して算定した金額（所得税における損益通算の特例適用前の不動産所得の金額）を入力します。</t>
    <rPh sb="0" eb="3">
      <t>フドウサン</t>
    </rPh>
    <rPh sb="3" eb="5">
      <t>ショトク</t>
    </rPh>
    <rPh sb="6" eb="8">
      <t>アカジ</t>
    </rPh>
    <rPh sb="8" eb="10">
      <t>キンガク</t>
    </rPh>
    <rPh sb="14" eb="16">
      <t>トチ</t>
    </rPh>
    <rPh sb="16" eb="17">
      <t>ナド</t>
    </rPh>
    <rPh sb="18" eb="20">
      <t>シュトク</t>
    </rPh>
    <rPh sb="21" eb="22">
      <t>ヨウ</t>
    </rPh>
    <rPh sb="24" eb="26">
      <t>フサイ</t>
    </rPh>
    <rPh sb="27" eb="29">
      <t>リシ</t>
    </rPh>
    <rPh sb="30" eb="31">
      <t>ガク</t>
    </rPh>
    <rPh sb="34" eb="36">
      <t>バアイ</t>
    </rPh>
    <rPh sb="37" eb="39">
      <t>フサイ</t>
    </rPh>
    <rPh sb="40" eb="42">
      <t>リシ</t>
    </rPh>
    <rPh sb="43" eb="44">
      <t>ガク</t>
    </rPh>
    <rPh sb="45" eb="47">
      <t>ヒツヨウ</t>
    </rPh>
    <rPh sb="47" eb="49">
      <t>ケイヒ</t>
    </rPh>
    <rPh sb="50" eb="52">
      <t>サンニュウ</t>
    </rPh>
    <rPh sb="54" eb="56">
      <t>サンテイ</t>
    </rPh>
    <rPh sb="58" eb="60">
      <t>キンガク</t>
    </rPh>
    <rPh sb="61" eb="64">
      <t>ショトクゼイ</t>
    </rPh>
    <rPh sb="68" eb="70">
      <t>ソンエキ</t>
    </rPh>
    <rPh sb="70" eb="72">
      <t>ツウサン</t>
    </rPh>
    <rPh sb="73" eb="75">
      <t>トクレイ</t>
    </rPh>
    <rPh sb="75" eb="77">
      <t>テキヨウ</t>
    </rPh>
    <rPh sb="77" eb="78">
      <t>マエ</t>
    </rPh>
    <rPh sb="79" eb="82">
      <t>フドウサン</t>
    </rPh>
    <rPh sb="82" eb="84">
      <t>ショトク</t>
    </rPh>
    <rPh sb="85" eb="87">
      <t>キンガク</t>
    </rPh>
    <rPh sb="89" eb="91">
      <t>ニュウリョク</t>
    </rPh>
    <phoneticPr fontId="19"/>
  </si>
  <si>
    <t>（３）事業用資産の譲渡損失など</t>
    <rPh sb="3" eb="6">
      <t>ジギョウヨウ</t>
    </rPh>
    <rPh sb="6" eb="8">
      <t>シサン</t>
    </rPh>
    <rPh sb="9" eb="11">
      <t>ジョウト</t>
    </rPh>
    <rPh sb="11" eb="13">
      <t>ソンシツ</t>
    </rPh>
    <phoneticPr fontId="19"/>
  </si>
  <si>
    <t>事業税が課税される事業に直接使用していた事業用資産（土地、構築物、建物、棚卸資産及び無形固定資産を除く。）を事業に使用しなくなってから１年以内に譲渡した場合、事業税で控除される損失を入力します。</t>
    <rPh sb="0" eb="3">
      <t>ジギョウゼイ</t>
    </rPh>
    <rPh sb="4" eb="6">
      <t>カゼイ</t>
    </rPh>
    <rPh sb="9" eb="11">
      <t>ジギョウ</t>
    </rPh>
    <rPh sb="12" eb="14">
      <t>チョクセツ</t>
    </rPh>
    <rPh sb="14" eb="16">
      <t>シヨウ</t>
    </rPh>
    <rPh sb="20" eb="23">
      <t>ジギョウヨウ</t>
    </rPh>
    <rPh sb="23" eb="25">
      <t>シサン</t>
    </rPh>
    <rPh sb="26" eb="28">
      <t>トチ</t>
    </rPh>
    <rPh sb="29" eb="32">
      <t>コウチクブツ</t>
    </rPh>
    <rPh sb="33" eb="35">
      <t>タテモノ</t>
    </rPh>
    <rPh sb="36" eb="38">
      <t>タナオロシ</t>
    </rPh>
    <rPh sb="38" eb="40">
      <t>シサン</t>
    </rPh>
    <rPh sb="40" eb="41">
      <t>オヨ</t>
    </rPh>
    <rPh sb="42" eb="44">
      <t>ムケイ</t>
    </rPh>
    <rPh sb="44" eb="46">
      <t>コテイ</t>
    </rPh>
    <rPh sb="46" eb="48">
      <t>シサン</t>
    </rPh>
    <rPh sb="49" eb="50">
      <t>ノゾ</t>
    </rPh>
    <rPh sb="54" eb="56">
      <t>ジギョウ</t>
    </rPh>
    <rPh sb="57" eb="59">
      <t>シヨウ</t>
    </rPh>
    <rPh sb="68" eb="69">
      <t>ネン</t>
    </rPh>
    <rPh sb="69" eb="71">
      <t>イナイ</t>
    </rPh>
    <rPh sb="72" eb="74">
      <t>ジョウト</t>
    </rPh>
    <rPh sb="76" eb="78">
      <t>バアイ</t>
    </rPh>
    <rPh sb="79" eb="82">
      <t>ジギョウゼイ</t>
    </rPh>
    <rPh sb="83" eb="85">
      <t>コウジョ</t>
    </rPh>
    <rPh sb="88" eb="90">
      <t>ソンシツ</t>
    </rPh>
    <rPh sb="91" eb="93">
      <t>ニュウリョク</t>
    </rPh>
    <phoneticPr fontId="19"/>
  </si>
  <si>
    <t>（４）他都道府県の事務所等</t>
    <rPh sb="3" eb="4">
      <t>タ</t>
    </rPh>
    <rPh sb="4" eb="8">
      <t>トドウフケン</t>
    </rPh>
    <rPh sb="9" eb="11">
      <t>ジム</t>
    </rPh>
    <rPh sb="11" eb="12">
      <t>ショ</t>
    </rPh>
    <rPh sb="12" eb="13">
      <t>ナド</t>
    </rPh>
    <phoneticPr fontId="19"/>
  </si>
  <si>
    <t>他都道府県における事務所等の有無を、右の欄に入力します。</t>
    <rPh sb="0" eb="1">
      <t>タ</t>
    </rPh>
    <rPh sb="1" eb="2">
      <t>ト</t>
    </rPh>
    <rPh sb="2" eb="5">
      <t>ドウフケン</t>
    </rPh>
    <rPh sb="9" eb="11">
      <t>ジム</t>
    </rPh>
    <rPh sb="11" eb="12">
      <t>ショ</t>
    </rPh>
    <rPh sb="12" eb="13">
      <t>ナド</t>
    </rPh>
    <rPh sb="14" eb="16">
      <t>ウム</t>
    </rPh>
    <rPh sb="18" eb="19">
      <t>ミギ</t>
    </rPh>
    <rPh sb="20" eb="21">
      <t>ラン</t>
    </rPh>
    <rPh sb="22" eb="24">
      <t>ニュウリョク</t>
    </rPh>
    <phoneticPr fontId="19"/>
  </si>
  <si>
    <t>●給与から天引きされる住民税と合算して納める（特別徴収）</t>
    <rPh sb="5" eb="7">
      <t>テンビ</t>
    </rPh>
    <rPh sb="19" eb="20">
      <t>オサ</t>
    </rPh>
    <phoneticPr fontId="19"/>
  </si>
  <si>
    <t>選択欄</t>
    <rPh sb="0" eb="2">
      <t>センタク</t>
    </rPh>
    <rPh sb="2" eb="3">
      <t>ラン</t>
    </rPh>
    <phoneticPr fontId="19"/>
  </si>
  <si>
    <t>５　事業税（県税）に関する事項</t>
    <rPh sb="2" eb="5">
      <t>ジギョウゼイ</t>
    </rPh>
    <rPh sb="6" eb="7">
      <t>ケン</t>
    </rPh>
    <rPh sb="7" eb="8">
      <t>ゼイ</t>
    </rPh>
    <rPh sb="10" eb="11">
      <t>カン</t>
    </rPh>
    <rPh sb="13" eb="15">
      <t>ジコウ</t>
    </rPh>
    <phoneticPr fontId="19"/>
  </si>
  <si>
    <t>４　住民税の徴収方法の選択</t>
    <rPh sb="2" eb="5">
      <t>ジュウミンゼイ</t>
    </rPh>
    <rPh sb="6" eb="8">
      <t>チョウシュウ</t>
    </rPh>
    <rPh sb="8" eb="10">
      <t>ホウホウ</t>
    </rPh>
    <rPh sb="11" eb="13">
      <t>センタク</t>
    </rPh>
    <phoneticPr fontId="19"/>
  </si>
  <si>
    <t>◆生命保険料控除</t>
    <rPh sb="1" eb="3">
      <t>セイメイ</t>
    </rPh>
    <rPh sb="3" eb="6">
      <t>ホケンリョウ</t>
    </rPh>
    <rPh sb="6" eb="8">
      <t>コウジョ</t>
    </rPh>
    <phoneticPr fontId="19"/>
  </si>
  <si>
    <t>合計</t>
    <rPh sb="0" eb="2">
      <t>ゴウケイ</t>
    </rPh>
    <phoneticPr fontId="19"/>
  </si>
  <si>
    <t>離婚</t>
    <rPh sb="0" eb="2">
      <t>リコン</t>
    </rPh>
    <phoneticPr fontId="19"/>
  </si>
  <si>
    <t>西暦</t>
    <rPh sb="0" eb="2">
      <t>セイレキ</t>
    </rPh>
    <phoneticPr fontId="19"/>
  </si>
  <si>
    <t>明治</t>
    <rPh sb="0" eb="2">
      <t>メイジ</t>
    </rPh>
    <phoneticPr fontId="19"/>
  </si>
  <si>
    <t>大正</t>
    <rPh sb="0" eb="2">
      <t>タイショウ</t>
    </rPh>
    <phoneticPr fontId="19"/>
  </si>
  <si>
    <t>昭和</t>
    <rPh sb="0" eb="2">
      <t>ショウワ</t>
    </rPh>
    <phoneticPr fontId="19"/>
  </si>
  <si>
    <t>母</t>
    <rPh sb="0" eb="1">
      <t>ハハ</t>
    </rPh>
    <phoneticPr fontId="19"/>
  </si>
  <si>
    <t>子</t>
    <rPh sb="0" eb="1">
      <t>コ</t>
    </rPh>
    <phoneticPr fontId="19"/>
  </si>
  <si>
    <t>父</t>
    <rPh sb="0" eb="1">
      <t>チチ</t>
    </rPh>
    <phoneticPr fontId="19"/>
  </si>
  <si>
    <t>孫</t>
    <rPh sb="0" eb="1">
      <t>マゴ</t>
    </rPh>
    <phoneticPr fontId="19"/>
  </si>
  <si>
    <t>国民健康保険税</t>
    <rPh sb="0" eb="2">
      <t>コクミン</t>
    </rPh>
    <rPh sb="2" eb="4">
      <t>ケンコウ</t>
    </rPh>
    <rPh sb="4" eb="6">
      <t>ホケン</t>
    </rPh>
    <rPh sb="6" eb="7">
      <t>ゼイ</t>
    </rPh>
    <phoneticPr fontId="19"/>
  </si>
  <si>
    <t>介護保険料</t>
    <rPh sb="0" eb="2">
      <t>カイゴ</t>
    </rPh>
    <rPh sb="2" eb="5">
      <t>ホケンリョウ</t>
    </rPh>
    <phoneticPr fontId="19"/>
  </si>
  <si>
    <t>後期高齢者医療保険料</t>
    <rPh sb="0" eb="2">
      <t>コウキ</t>
    </rPh>
    <rPh sb="2" eb="5">
      <t>コウレイシャ</t>
    </rPh>
    <rPh sb="5" eb="7">
      <t>イリョウ</t>
    </rPh>
    <rPh sb="7" eb="10">
      <t>ホケンリョウ</t>
    </rPh>
    <phoneticPr fontId="19"/>
  </si>
  <si>
    <t>●事業所得のうち、社会保険診療報酬や林業、鉱物の採掘事業など非課税とされている事業から生ずる所得</t>
    <rPh sb="1" eb="3">
      <t>ジギョウ</t>
    </rPh>
    <rPh sb="3" eb="5">
      <t>ショトク</t>
    </rPh>
    <rPh sb="9" eb="11">
      <t>シャカイ</t>
    </rPh>
    <rPh sb="11" eb="13">
      <t>ホケン</t>
    </rPh>
    <rPh sb="13" eb="15">
      <t>シンリョウ</t>
    </rPh>
    <rPh sb="15" eb="17">
      <t>ホウシュウ</t>
    </rPh>
    <rPh sb="18" eb="20">
      <t>リンギョウ</t>
    </rPh>
    <rPh sb="21" eb="23">
      <t>コウブツ</t>
    </rPh>
    <rPh sb="24" eb="26">
      <t>サイクツ</t>
    </rPh>
    <rPh sb="26" eb="28">
      <t>ジギョウ</t>
    </rPh>
    <rPh sb="30" eb="33">
      <t>ヒカゼイ</t>
    </rPh>
    <rPh sb="39" eb="41">
      <t>ジギョウ</t>
    </rPh>
    <rPh sb="43" eb="44">
      <t>ショウ</t>
    </rPh>
    <rPh sb="46" eb="48">
      <t>ショトク</t>
    </rPh>
    <phoneticPr fontId="19"/>
  </si>
  <si>
    <t>●事業所得又は不動産所得のうち、第１種、第２種、第３種事業に該当しないものから生ずる所得</t>
    <rPh sb="1" eb="3">
      <t>ジギョウ</t>
    </rPh>
    <rPh sb="3" eb="5">
      <t>ショトク</t>
    </rPh>
    <rPh sb="5" eb="6">
      <t>マタ</t>
    </rPh>
    <rPh sb="7" eb="10">
      <t>フドウサン</t>
    </rPh>
    <rPh sb="10" eb="12">
      <t>ショトク</t>
    </rPh>
    <rPh sb="16" eb="17">
      <t>ダイ</t>
    </rPh>
    <rPh sb="18" eb="19">
      <t>シュ</t>
    </rPh>
    <rPh sb="20" eb="21">
      <t>ダイ</t>
    </rPh>
    <rPh sb="22" eb="23">
      <t>シュ</t>
    </rPh>
    <rPh sb="24" eb="25">
      <t>ダイ</t>
    </rPh>
    <rPh sb="26" eb="27">
      <t>シュ</t>
    </rPh>
    <rPh sb="27" eb="29">
      <t>ジギョウ</t>
    </rPh>
    <rPh sb="30" eb="32">
      <t>ガイトウ</t>
    </rPh>
    <rPh sb="39" eb="40">
      <t>ショウ</t>
    </rPh>
    <rPh sb="42" eb="44">
      <t>ショトク</t>
    </rPh>
    <phoneticPr fontId="19"/>
  </si>
  <si>
    <t>（２）　公的年金等収入のあった方（国民年金，厚生年金，各種共済年金，恩給など）</t>
    <phoneticPr fontId="19"/>
  </si>
  <si>
    <t>▼医療費の明細がない場合、医療を受けた人・医療機関別の明細がない場合</t>
    <rPh sb="1" eb="4">
      <t>イリョウヒ</t>
    </rPh>
    <rPh sb="5" eb="7">
      <t>メイサイ</t>
    </rPh>
    <rPh sb="10" eb="12">
      <t>バアイ</t>
    </rPh>
    <rPh sb="13" eb="15">
      <t>イリョウ</t>
    </rPh>
    <rPh sb="16" eb="17">
      <t>ウ</t>
    </rPh>
    <rPh sb="19" eb="20">
      <t>ヒト</t>
    </rPh>
    <rPh sb="21" eb="23">
      <t>イリョウ</t>
    </rPh>
    <rPh sb="23" eb="25">
      <t>キカン</t>
    </rPh>
    <rPh sb="25" eb="26">
      <t>ベツ</t>
    </rPh>
    <rPh sb="27" eb="29">
      <t>メイサイ</t>
    </rPh>
    <rPh sb="32" eb="34">
      <t>バアイ</t>
    </rPh>
    <phoneticPr fontId="19"/>
  </si>
  <si>
    <t>【提出時の注意事項】</t>
    <rPh sb="1" eb="3">
      <t>テイシュツ</t>
    </rPh>
    <rPh sb="3" eb="4">
      <t>ジ</t>
    </rPh>
    <rPh sb="5" eb="7">
      <t>チュウイ</t>
    </rPh>
    <rPh sb="7" eb="9">
      <t>ジコウ</t>
    </rPh>
    <phoneticPr fontId="19"/>
  </si>
  <si>
    <t>▼申告書を印刷する</t>
    <rPh sb="1" eb="4">
      <t>シンコクショ</t>
    </rPh>
    <rPh sb="5" eb="7">
      <t>インサツ</t>
    </rPh>
    <phoneticPr fontId="19"/>
  </si>
  <si>
    <t>申告書は【表面】と【裏面】があります。２枚に印刷するか、両面に印刷してください。</t>
    <rPh sb="0" eb="3">
      <t>シンコクショ</t>
    </rPh>
    <rPh sb="5" eb="6">
      <t>オモテ</t>
    </rPh>
    <rPh sb="6" eb="7">
      <t>メン</t>
    </rPh>
    <rPh sb="10" eb="12">
      <t>ウラメン</t>
    </rPh>
    <rPh sb="20" eb="21">
      <t>マイ</t>
    </rPh>
    <rPh sb="22" eb="24">
      <t>インサツ</t>
    </rPh>
    <rPh sb="28" eb="30">
      <t>リョウメン</t>
    </rPh>
    <rPh sb="31" eb="33">
      <t>インサツ</t>
    </rPh>
    <phoneticPr fontId="19"/>
  </si>
  <si>
    <t>申告書を表示する⇒</t>
    <rPh sb="0" eb="3">
      <t>シンコクショ</t>
    </rPh>
    <rPh sb="4" eb="6">
      <t>ヒョウジ</t>
    </rPh>
    <phoneticPr fontId="19"/>
  </si>
  <si>
    <t>表示する</t>
    <rPh sb="0" eb="2">
      <t>ヒョウジ</t>
    </rPh>
    <phoneticPr fontId="19"/>
  </si>
  <si>
    <t>医療費の明細を表示し、内容をご確認の上、印刷してください。</t>
    <rPh sb="0" eb="3">
      <t>イリョウヒ</t>
    </rPh>
    <rPh sb="4" eb="6">
      <t>メイサイ</t>
    </rPh>
    <rPh sb="7" eb="9">
      <t>ヒョウジ</t>
    </rPh>
    <rPh sb="11" eb="13">
      <t>ナイヨウ</t>
    </rPh>
    <rPh sb="15" eb="17">
      <t>カクニン</t>
    </rPh>
    <rPh sb="18" eb="19">
      <t>ウエ</t>
    </rPh>
    <rPh sb="20" eb="22">
      <t>インサツ</t>
    </rPh>
    <phoneticPr fontId="19"/>
  </si>
  <si>
    <t>医療費の明細を表示する⇒</t>
    <rPh sb="0" eb="3">
      <t>イリョウヒ</t>
    </rPh>
    <rPh sb="4" eb="6">
      <t>メイサイ</t>
    </rPh>
    <rPh sb="7" eb="9">
      <t>ヒョウジ</t>
    </rPh>
    <phoneticPr fontId="19"/>
  </si>
  <si>
    <t>▼申告書を提出する</t>
    <rPh sb="1" eb="4">
      <t>シンコクショ</t>
    </rPh>
    <rPh sb="5" eb="7">
      <t>テイシュツ</t>
    </rPh>
    <phoneticPr fontId="19"/>
  </si>
  <si>
    <t>印刷した申告書は次の窓口に提出するか、郵送で提出してください。</t>
    <rPh sb="0" eb="2">
      <t>インサツ</t>
    </rPh>
    <rPh sb="4" eb="7">
      <t>シンコクショ</t>
    </rPh>
    <rPh sb="8" eb="9">
      <t>ツギ</t>
    </rPh>
    <rPh sb="10" eb="12">
      <t>マドグチ</t>
    </rPh>
    <rPh sb="13" eb="15">
      <t>テイシュツ</t>
    </rPh>
    <rPh sb="19" eb="21">
      <t>ユウソウ</t>
    </rPh>
    <rPh sb="22" eb="24">
      <t>テイシュツ</t>
    </rPh>
    <phoneticPr fontId="19"/>
  </si>
  <si>
    <t>飯田市役所税務課窓口</t>
    <rPh sb="0" eb="5">
      <t>イイダシヤクショ</t>
    </rPh>
    <rPh sb="5" eb="8">
      <t>ゼイムカ</t>
    </rPh>
    <rPh sb="8" eb="10">
      <t>マドグチ</t>
    </rPh>
    <phoneticPr fontId="19"/>
  </si>
  <si>
    <t>りんご庁舎市民証明コーナー</t>
    <rPh sb="3" eb="5">
      <t>チョウシャ</t>
    </rPh>
    <rPh sb="5" eb="7">
      <t>シミン</t>
    </rPh>
    <rPh sb="7" eb="9">
      <t>ショウメイ</t>
    </rPh>
    <phoneticPr fontId="19"/>
  </si>
  <si>
    <t>飯田市内各自治振興センター（旧市内５地区の自治振興センターを除く）</t>
    <rPh sb="0" eb="3">
      <t>イイダシ</t>
    </rPh>
    <rPh sb="3" eb="4">
      <t>ナイ</t>
    </rPh>
    <rPh sb="4" eb="7">
      <t>カクジチ</t>
    </rPh>
    <rPh sb="7" eb="9">
      <t>シンコウ</t>
    </rPh>
    <rPh sb="14" eb="17">
      <t>キュウシナイ</t>
    </rPh>
    <rPh sb="18" eb="20">
      <t>チク</t>
    </rPh>
    <rPh sb="21" eb="23">
      <t>ジチ</t>
    </rPh>
    <rPh sb="23" eb="25">
      <t>シンコウ</t>
    </rPh>
    <rPh sb="30" eb="31">
      <t>ノゾ</t>
    </rPh>
    <phoneticPr fontId="19"/>
  </si>
  <si>
    <t>【郵送の場合】</t>
    <rPh sb="1" eb="3">
      <t>ユウソウ</t>
    </rPh>
    <rPh sb="4" eb="6">
      <t>バアイ</t>
    </rPh>
    <phoneticPr fontId="19"/>
  </si>
  <si>
    <t>〒395-8501</t>
    <phoneticPr fontId="19"/>
  </si>
  <si>
    <t>飯田市大久保町２５３４番地</t>
    <rPh sb="0" eb="3">
      <t>イイダシ</t>
    </rPh>
    <rPh sb="3" eb="7">
      <t>オオクボチョウ</t>
    </rPh>
    <rPh sb="11" eb="13">
      <t>バンチ</t>
    </rPh>
    <phoneticPr fontId="19"/>
  </si>
  <si>
    <t>飯田市役所　税務課　市民税係　宛</t>
    <rPh sb="0" eb="5">
      <t>イイダシヤクショ</t>
    </rPh>
    <rPh sb="6" eb="9">
      <t>ゼイムカ</t>
    </rPh>
    <rPh sb="10" eb="13">
      <t>シミンゼイ</t>
    </rPh>
    <rPh sb="13" eb="14">
      <t>カカリ</t>
    </rPh>
    <rPh sb="15" eb="16">
      <t>アテ</t>
    </rPh>
    <phoneticPr fontId="19"/>
  </si>
  <si>
    <t>▼医療費の明細を印刷する（※医療費の明細を入力した場合）</t>
    <rPh sb="1" eb="4">
      <t>イリョウヒ</t>
    </rPh>
    <rPh sb="5" eb="7">
      <t>メイサイ</t>
    </rPh>
    <rPh sb="8" eb="10">
      <t>インサツ</t>
    </rPh>
    <rPh sb="14" eb="17">
      <t>イリョウヒ</t>
    </rPh>
    <rPh sb="18" eb="20">
      <t>メイサイ</t>
    </rPh>
    <rPh sb="21" eb="23">
      <t>ニュウリョク</t>
    </rPh>
    <rPh sb="25" eb="27">
      <t>バアイ</t>
    </rPh>
    <phoneticPr fontId="19"/>
  </si>
  <si>
    <t>印刷用申告書を表示し、入力漏れがないか内容をご確認の上、印刷してください。</t>
    <rPh sb="0" eb="3">
      <t>インサツヨウ</t>
    </rPh>
    <rPh sb="3" eb="6">
      <t>シンコクショ</t>
    </rPh>
    <rPh sb="7" eb="9">
      <t>ヒョウジ</t>
    </rPh>
    <rPh sb="11" eb="13">
      <t>ニュウリョク</t>
    </rPh>
    <rPh sb="13" eb="14">
      <t>モ</t>
    </rPh>
    <rPh sb="19" eb="21">
      <t>ナイヨウ</t>
    </rPh>
    <rPh sb="23" eb="25">
      <t>カクニン</t>
    </rPh>
    <rPh sb="26" eb="27">
      <t>ウエ</t>
    </rPh>
    <rPh sb="28" eb="30">
      <t>インサツ</t>
    </rPh>
    <phoneticPr fontId="19"/>
  </si>
  <si>
    <t>申告書はＡ４サイズの用紙に印刷してください。</t>
    <rPh sb="0" eb="3">
      <t>シンコクショ</t>
    </rPh>
    <rPh sb="10" eb="12">
      <t>ヨウシ</t>
    </rPh>
    <rPh sb="13" eb="15">
      <t>インサツ</t>
    </rPh>
    <phoneticPr fontId="19"/>
  </si>
  <si>
    <t>【窓口に提出する場合】（受付時間：平日の午前８時３０分から午後５時１５分まで）</t>
    <rPh sb="1" eb="3">
      <t>マドグチ</t>
    </rPh>
    <rPh sb="4" eb="6">
      <t>テイシュツ</t>
    </rPh>
    <rPh sb="8" eb="10">
      <t>バアイ</t>
    </rPh>
    <rPh sb="12" eb="14">
      <t>ウケツケ</t>
    </rPh>
    <rPh sb="14" eb="16">
      <t>ジカン</t>
    </rPh>
    <rPh sb="17" eb="19">
      <t>ヘイジツ</t>
    </rPh>
    <rPh sb="20" eb="22">
      <t>ゴゼン</t>
    </rPh>
    <rPh sb="23" eb="24">
      <t>ジ</t>
    </rPh>
    <rPh sb="26" eb="27">
      <t>プン</t>
    </rPh>
    <rPh sb="29" eb="31">
      <t>ゴゴ</t>
    </rPh>
    <rPh sb="32" eb="33">
      <t>ジ</t>
    </rPh>
    <rPh sb="35" eb="36">
      <t>フン</t>
    </rPh>
    <phoneticPr fontId="19"/>
  </si>
  <si>
    <t>上記の電話番号にかけると、飯田市役所電話交換につながります。電話がつながりましたら、内線番号をお伝えください。</t>
    <rPh sb="0" eb="2">
      <t>ジョウキ</t>
    </rPh>
    <rPh sb="3" eb="5">
      <t>デンワ</t>
    </rPh>
    <rPh sb="5" eb="7">
      <t>バンゴウ</t>
    </rPh>
    <rPh sb="13" eb="18">
      <t>イイダシヤクショ</t>
    </rPh>
    <rPh sb="18" eb="20">
      <t>デンワ</t>
    </rPh>
    <rPh sb="20" eb="22">
      <t>コウカン</t>
    </rPh>
    <rPh sb="30" eb="32">
      <t>デンワ</t>
    </rPh>
    <rPh sb="42" eb="44">
      <t>ナイセン</t>
    </rPh>
    <rPh sb="44" eb="46">
      <t>バンゴウ</t>
    </rPh>
    <rPh sb="48" eb="49">
      <t>ツタ</t>
    </rPh>
    <phoneticPr fontId="19"/>
  </si>
  <si>
    <t>最上部へ</t>
    <rPh sb="0" eb="1">
      <t>サイ</t>
    </rPh>
    <rPh sb="1" eb="3">
      <t>ジョウブ</t>
    </rPh>
    <phoneticPr fontId="19"/>
  </si>
  <si>
    <t>←</t>
    <phoneticPr fontId="19"/>
  </si>
  <si>
    <t>寡婦</t>
    <rPh sb="0" eb="2">
      <t>カフ</t>
    </rPh>
    <phoneticPr fontId="19"/>
  </si>
  <si>
    <t>区分</t>
    <rPh sb="0" eb="2">
      <t>クブン</t>
    </rPh>
    <phoneticPr fontId="19"/>
  </si>
  <si>
    <t>【注意】障害者控除対象者が本人以外の場合、上の配偶者控除及び扶養親族の項目（４）、（５）に対象者の情報を入力する必要があります。</t>
    <rPh sb="1" eb="3">
      <t>チュウイ</t>
    </rPh>
    <rPh sb="4" eb="7">
      <t>ショウガイシャ</t>
    </rPh>
    <rPh sb="7" eb="9">
      <t>コウジョ</t>
    </rPh>
    <rPh sb="9" eb="12">
      <t>タイショウシャ</t>
    </rPh>
    <rPh sb="13" eb="15">
      <t>ホンニン</t>
    </rPh>
    <rPh sb="15" eb="17">
      <t>イガイ</t>
    </rPh>
    <rPh sb="18" eb="20">
      <t>バアイ</t>
    </rPh>
    <rPh sb="21" eb="22">
      <t>ウエ</t>
    </rPh>
    <rPh sb="23" eb="26">
      <t>ハイグウシャ</t>
    </rPh>
    <rPh sb="26" eb="28">
      <t>コウジョ</t>
    </rPh>
    <rPh sb="28" eb="29">
      <t>オヨ</t>
    </rPh>
    <rPh sb="30" eb="32">
      <t>フヨウ</t>
    </rPh>
    <rPh sb="32" eb="34">
      <t>シンゾク</t>
    </rPh>
    <rPh sb="35" eb="37">
      <t>コウモク</t>
    </rPh>
    <rPh sb="45" eb="48">
      <t>タイショウシャ</t>
    </rPh>
    <rPh sb="49" eb="51">
      <t>ジョウホウ</t>
    </rPh>
    <rPh sb="52" eb="54">
      <t>ニュウリョク</t>
    </rPh>
    <rPh sb="56" eb="58">
      <t>ヒツヨウ</t>
    </rPh>
    <phoneticPr fontId="19"/>
  </si>
  <si>
    <t>長野県共同募金会に対する寄附金が対象です。</t>
    <rPh sb="0" eb="3">
      <t>ナガノケン</t>
    </rPh>
    <rPh sb="3" eb="5">
      <t>キョウドウ</t>
    </rPh>
    <rPh sb="5" eb="8">
      <t>ボキンカイ</t>
    </rPh>
    <rPh sb="9" eb="10">
      <t>タイ</t>
    </rPh>
    <rPh sb="12" eb="15">
      <t>キフキン</t>
    </rPh>
    <rPh sb="16" eb="18">
      <t>タイショウ</t>
    </rPh>
    <phoneticPr fontId="19"/>
  </si>
  <si>
    <t>会社等にお勤めの方で、給与、賞与、賃金等の収入があった方
（パート、アルバイトの方を含みます。）</t>
    <rPh sb="0" eb="2">
      <t>カイシャ</t>
    </rPh>
    <rPh sb="2" eb="3">
      <t>ナド</t>
    </rPh>
    <rPh sb="5" eb="6">
      <t>ツト</t>
    </rPh>
    <rPh sb="8" eb="9">
      <t>カタ</t>
    </rPh>
    <rPh sb="11" eb="13">
      <t>キュウヨ</t>
    </rPh>
    <rPh sb="14" eb="16">
      <t>ショウヨ</t>
    </rPh>
    <rPh sb="17" eb="19">
      <t>チンギン</t>
    </rPh>
    <rPh sb="19" eb="20">
      <t>ナド</t>
    </rPh>
    <rPh sb="21" eb="23">
      <t>シュウニュウ</t>
    </rPh>
    <rPh sb="27" eb="28">
      <t>カタ</t>
    </rPh>
    <rPh sb="40" eb="41">
      <t>カタ</t>
    </rPh>
    <rPh sb="42" eb="43">
      <t>フク</t>
    </rPh>
    <phoneticPr fontId="19"/>
  </si>
  <si>
    <t>（１)　給与収入があった方</t>
    <phoneticPr fontId="19"/>
  </si>
  <si>
    <t>申告書を印刷した後、申告書の氏名欄に必ず押印してください。</t>
    <phoneticPr fontId="19"/>
  </si>
  <si>
    <t>こちらから入力</t>
    <rPh sb="5" eb="7">
      <t>ニュウリョク</t>
    </rPh>
    <phoneticPr fontId="19"/>
  </si>
  <si>
    <t>種類</t>
    <rPh sb="0" eb="2">
      <t>シュルイ</t>
    </rPh>
    <phoneticPr fontId="35"/>
  </si>
  <si>
    <t>金額</t>
    <rPh sb="0" eb="2">
      <t>キンガク</t>
    </rPh>
    <phoneticPr fontId="35"/>
  </si>
  <si>
    <t>受給期間</t>
    <rPh sb="0" eb="2">
      <t>ジュキュウ</t>
    </rPh>
    <rPh sb="2" eb="4">
      <t>キカン</t>
    </rPh>
    <phoneticPr fontId="35"/>
  </si>
  <si>
    <t>年</t>
    <rPh sb="0" eb="1">
      <t>ネン</t>
    </rPh>
    <phoneticPr fontId="35"/>
  </si>
  <si>
    <t>月</t>
    <rPh sb="0" eb="1">
      <t>ガツ</t>
    </rPh>
    <phoneticPr fontId="35"/>
  </si>
  <si>
    <t>～</t>
    <phoneticPr fontId="35"/>
  </si>
  <si>
    <t>遺族年金、障害年金、傷病手当等を受給していた。</t>
    <rPh sb="0" eb="2">
      <t>イゾク</t>
    </rPh>
    <rPh sb="2" eb="4">
      <t>ネンキン</t>
    </rPh>
    <rPh sb="5" eb="7">
      <t>ショウガイ</t>
    </rPh>
    <rPh sb="7" eb="9">
      <t>ネンキン</t>
    </rPh>
    <rPh sb="10" eb="12">
      <t>ショウビョウ</t>
    </rPh>
    <rPh sb="12" eb="14">
      <t>テアテ</t>
    </rPh>
    <rPh sb="14" eb="15">
      <t>ナド</t>
    </rPh>
    <rPh sb="16" eb="18">
      <t>ジュキュウ</t>
    </rPh>
    <phoneticPr fontId="35"/>
  </si>
  <si>
    <t>雇用保険（失業手当）を受給していた。</t>
    <rPh sb="0" eb="2">
      <t>コヨウ</t>
    </rPh>
    <rPh sb="2" eb="4">
      <t>ホケン</t>
    </rPh>
    <rPh sb="5" eb="7">
      <t>シツギョウ</t>
    </rPh>
    <rPh sb="7" eb="9">
      <t>テアテ</t>
    </rPh>
    <rPh sb="11" eb="13">
      <t>ジュキュウ</t>
    </rPh>
    <phoneticPr fontId="35"/>
  </si>
  <si>
    <t>親族等から仕送り又は援助を受けていた。</t>
    <rPh sb="0" eb="2">
      <t>シンゾク</t>
    </rPh>
    <rPh sb="2" eb="3">
      <t>ナド</t>
    </rPh>
    <rPh sb="5" eb="7">
      <t>シオク</t>
    </rPh>
    <rPh sb="8" eb="9">
      <t>マタ</t>
    </rPh>
    <rPh sb="10" eb="12">
      <t>エンジョ</t>
    </rPh>
    <rPh sb="13" eb="14">
      <t>ウ</t>
    </rPh>
    <phoneticPr fontId="35"/>
  </si>
  <si>
    <t>学生だった。</t>
    <rPh sb="0" eb="2">
      <t>ガクセイ</t>
    </rPh>
    <phoneticPr fontId="35"/>
  </si>
  <si>
    <t>預貯金で生活していた。</t>
    <rPh sb="0" eb="3">
      <t>ヨチョキン</t>
    </rPh>
    <rPh sb="4" eb="6">
      <t>セイカツ</t>
    </rPh>
    <phoneticPr fontId="35"/>
  </si>
  <si>
    <t>□</t>
  </si>
  <si>
    <t>円</t>
    <rPh sb="0" eb="1">
      <t>エン</t>
    </rPh>
    <phoneticPr fontId="35"/>
  </si>
  <si>
    <t>その他</t>
    <rPh sb="2" eb="3">
      <t>タ</t>
    </rPh>
    <phoneticPr fontId="35"/>
  </si>
  <si>
    <t>２　申告書の印刷及び提出</t>
    <phoneticPr fontId="35"/>
  </si>
  <si>
    <t>申告書のメールでの提出は受け付けておりません。印刷した申告書の氏名欄に押印の上、提出してください。</t>
    <rPh sb="0" eb="3">
      <t>シンコクショ</t>
    </rPh>
    <rPh sb="9" eb="11">
      <t>テイシュツ</t>
    </rPh>
    <rPh sb="12" eb="13">
      <t>ウ</t>
    </rPh>
    <rPh sb="14" eb="15">
      <t>ツ</t>
    </rPh>
    <rPh sb="23" eb="25">
      <t>インサツ</t>
    </rPh>
    <rPh sb="27" eb="30">
      <t>シンコクショ</t>
    </rPh>
    <rPh sb="31" eb="33">
      <t>シメイ</t>
    </rPh>
    <rPh sb="33" eb="34">
      <t>ラン</t>
    </rPh>
    <rPh sb="35" eb="37">
      <t>オウイン</t>
    </rPh>
    <rPh sb="38" eb="39">
      <t>ウエ</t>
    </rPh>
    <rPh sb="40" eb="42">
      <t>テイシュツ</t>
    </rPh>
    <phoneticPr fontId="19"/>
  </si>
  <si>
    <t>申告書とともに、添付資料を忘れずに提出してください。</t>
    <rPh sb="8" eb="10">
      <t>テンプ</t>
    </rPh>
    <rPh sb="10" eb="12">
      <t>シリョウ</t>
    </rPh>
    <rPh sb="13" eb="14">
      <t>ワス</t>
    </rPh>
    <rPh sb="17" eb="19">
      <t>テイシュツ</t>
    </rPh>
    <phoneticPr fontId="19"/>
  </si>
  <si>
    <t>上へ</t>
  </si>
  <si>
    <t>市町村、都道府県への寄附金（ふるさと寄附金）のほか、東日本大震災に係る義援金についてはこちらへ入力してください</t>
    <rPh sb="0" eb="3">
      <t>シチョウソン</t>
    </rPh>
    <rPh sb="4" eb="8">
      <t>トドウフケン</t>
    </rPh>
    <rPh sb="10" eb="13">
      <t>キフキン</t>
    </rPh>
    <rPh sb="18" eb="21">
      <t>キフキン</t>
    </rPh>
    <rPh sb="26" eb="27">
      <t>ヒガシ</t>
    </rPh>
    <rPh sb="27" eb="29">
      <t>ニホン</t>
    </rPh>
    <rPh sb="29" eb="32">
      <t>ダイシンサイ</t>
    </rPh>
    <rPh sb="33" eb="34">
      <t>カカ</t>
    </rPh>
    <rPh sb="35" eb="37">
      <t>ギエン</t>
    </rPh>
    <rPh sb="37" eb="38">
      <t>キン</t>
    </rPh>
    <rPh sb="47" eb="49">
      <t>ニュウリョク</t>
    </rPh>
    <phoneticPr fontId="19"/>
  </si>
  <si>
    <t>卒業予定年月</t>
    <rPh sb="0" eb="2">
      <t>ソツギョウ</t>
    </rPh>
    <rPh sb="2" eb="4">
      <t>ヨテイ</t>
    </rPh>
    <rPh sb="4" eb="6">
      <t>ネンゲツ</t>
    </rPh>
    <phoneticPr fontId="35"/>
  </si>
  <si>
    <t>旧長期損害保険料の計</t>
    <phoneticPr fontId="2"/>
  </si>
  <si>
    <t>介護医療保険料の計</t>
    <phoneticPr fontId="2"/>
  </si>
  <si>
    <t>新個人年金保険料の計</t>
    <rPh sb="0" eb="1">
      <t>シン</t>
    </rPh>
    <rPh sb="1" eb="3">
      <t>コジン</t>
    </rPh>
    <rPh sb="3" eb="5">
      <t>ネンキン</t>
    </rPh>
    <rPh sb="5" eb="8">
      <t>ホケンリョウ</t>
    </rPh>
    <rPh sb="9" eb="10">
      <t>ケイ</t>
    </rPh>
    <phoneticPr fontId="2"/>
  </si>
  <si>
    <t>地震保険料の計</t>
    <phoneticPr fontId="2"/>
  </si>
  <si>
    <t>旧個人年金保険料の計</t>
    <rPh sb="0" eb="1">
      <t>キュウ</t>
    </rPh>
    <rPh sb="1" eb="3">
      <t>コジン</t>
    </rPh>
    <rPh sb="3" eb="5">
      <t>ネンキン</t>
    </rPh>
    <rPh sb="5" eb="8">
      <t>ホケンリョウ</t>
    </rPh>
    <rPh sb="9" eb="10">
      <t>ケイ</t>
    </rPh>
    <phoneticPr fontId="2"/>
  </si>
  <si>
    <t>旧生命保険料の計</t>
    <rPh sb="0" eb="1">
      <t>キュウ</t>
    </rPh>
    <rPh sb="1" eb="3">
      <t>セイメイ</t>
    </rPh>
    <rPh sb="3" eb="6">
      <t>ホケンリョウ</t>
    </rPh>
    <rPh sb="7" eb="8">
      <t>ケイ</t>
    </rPh>
    <phoneticPr fontId="2"/>
  </si>
  <si>
    <t>新生命保険料の計</t>
    <rPh sb="0" eb="1">
      <t>シン</t>
    </rPh>
    <rPh sb="1" eb="3">
      <t>セイメイ</t>
    </rPh>
    <rPh sb="3" eb="6">
      <t>ホケンリョウ</t>
    </rPh>
    <rPh sb="7" eb="8">
      <t>ケイ</t>
    </rPh>
    <phoneticPr fontId="2"/>
  </si>
  <si>
    <t>生命保険料
控除</t>
    <phoneticPr fontId="2"/>
  </si>
  <si>
    <t>別居の扶養親族がいる場合には、裏面「12」に氏名及び住所を記入してください。</t>
    <rPh sb="0" eb="2">
      <t>ベッキョ</t>
    </rPh>
    <rPh sb="3" eb="5">
      <t>フヨウ</t>
    </rPh>
    <rPh sb="5" eb="7">
      <t>シンゾク</t>
    </rPh>
    <rPh sb="10" eb="12">
      <t>バアイ</t>
    </rPh>
    <rPh sb="15" eb="17">
      <t>リメン</t>
    </rPh>
    <rPh sb="22" eb="24">
      <t>シメイ</t>
    </rPh>
    <rPh sb="24" eb="25">
      <t>オヨ</t>
    </rPh>
    <rPh sb="26" eb="28">
      <t>ジュウショ</t>
    </rPh>
    <rPh sb="29" eb="31">
      <t>キニュウ</t>
    </rPh>
    <phoneticPr fontId="2"/>
  </si>
  <si>
    <t>源泉徴収票に記載された支払額</t>
    <rPh sb="0" eb="2">
      <t>ゲンセン</t>
    </rPh>
    <rPh sb="2" eb="4">
      <t>チョウシュウ</t>
    </rPh>
    <rPh sb="4" eb="5">
      <t>ヒョウ</t>
    </rPh>
    <rPh sb="6" eb="8">
      <t>キサイ</t>
    </rPh>
    <rPh sb="11" eb="13">
      <t>シハライ</t>
    </rPh>
    <rPh sb="13" eb="14">
      <t>ガク</t>
    </rPh>
    <phoneticPr fontId="19"/>
  </si>
  <si>
    <t>控除額（円）</t>
    <rPh sb="0" eb="2">
      <t>コウジョ</t>
    </rPh>
    <rPh sb="2" eb="3">
      <t>ガク</t>
    </rPh>
    <rPh sb="4" eb="5">
      <t>エン</t>
    </rPh>
    <phoneticPr fontId="19"/>
  </si>
  <si>
    <t>◆地震保険料控除（旧長期損害保険料含む）</t>
    <rPh sb="1" eb="3">
      <t>ジシン</t>
    </rPh>
    <rPh sb="3" eb="6">
      <t>ホケンリョウ</t>
    </rPh>
    <rPh sb="6" eb="8">
      <t>コウジョ</t>
    </rPh>
    <rPh sb="9" eb="10">
      <t>キュウ</t>
    </rPh>
    <rPh sb="10" eb="12">
      <t>チョウキ</t>
    </rPh>
    <rPh sb="12" eb="14">
      <t>ソンガイ</t>
    </rPh>
    <rPh sb="14" eb="17">
      <t>ホケンリョウ</t>
    </rPh>
    <rPh sb="17" eb="18">
      <t>フク</t>
    </rPh>
    <phoneticPr fontId="19"/>
  </si>
  <si>
    <t>源泉社保</t>
    <rPh sb="0" eb="2">
      <t>ゲンセン</t>
    </rPh>
    <rPh sb="2" eb="4">
      <t>シャホ</t>
    </rPh>
    <phoneticPr fontId="2"/>
  </si>
  <si>
    <t>勤務先または事業所の
名称</t>
    <rPh sb="0" eb="3">
      <t>キンムサキ</t>
    </rPh>
    <rPh sb="6" eb="9">
      <t>ジギョウショ</t>
    </rPh>
    <rPh sb="11" eb="13">
      <t>メイショウ</t>
    </rPh>
    <phoneticPr fontId="19"/>
  </si>
  <si>
    <t>勤務先または事業所の
所在地</t>
    <rPh sb="0" eb="3">
      <t>キンムサキ</t>
    </rPh>
    <rPh sb="6" eb="9">
      <t>ジギョウショ</t>
    </rPh>
    <rPh sb="11" eb="14">
      <t>ショザイチ</t>
    </rPh>
    <phoneticPr fontId="19"/>
  </si>
  <si>
    <t>⇒明細の中から、支払った医療費及び保険金などで補填される金額のそれぞれ合算し，下の表に入力してください</t>
    <rPh sb="8" eb="10">
      <t>シハラ</t>
    </rPh>
    <rPh sb="12" eb="15">
      <t>イリョウヒ</t>
    </rPh>
    <rPh sb="15" eb="16">
      <t>オヨ</t>
    </rPh>
    <rPh sb="17" eb="20">
      <t>ホケンキン</t>
    </rPh>
    <rPh sb="23" eb="25">
      <t>ホテン</t>
    </rPh>
    <rPh sb="28" eb="30">
      <t>キンガク</t>
    </rPh>
    <rPh sb="39" eb="40">
      <t>シタ</t>
    </rPh>
    <phoneticPr fontId="19"/>
  </si>
  <si>
    <t>氏　名</t>
    <rPh sb="0" eb="1">
      <t>シ</t>
    </rPh>
    <rPh sb="2" eb="3">
      <t>ナ</t>
    </rPh>
    <phoneticPr fontId="19"/>
  </si>
  <si>
    <t>支出した寄附金に応じて、各欄にそれぞれ寄付した金額を記入してください。ただし、認定特定非営利活動法人及び仮認定特定非営利活動法人以外の特定非営利活動法人に対する寄附金については、上欄に記入せず、別途「寄附金税額控除申告書（二）」を提出してください。</t>
    <rPh sb="0" eb="2">
      <t>シシュツ</t>
    </rPh>
    <rPh sb="4" eb="7">
      <t>キフキン</t>
    </rPh>
    <rPh sb="8" eb="9">
      <t>オウ</t>
    </rPh>
    <rPh sb="12" eb="14">
      <t>カクラン</t>
    </rPh>
    <rPh sb="19" eb="21">
      <t>キフ</t>
    </rPh>
    <rPh sb="23" eb="25">
      <t>キンガク</t>
    </rPh>
    <rPh sb="26" eb="28">
      <t>キニュウ</t>
    </rPh>
    <rPh sb="39" eb="41">
      <t>ニンテイ</t>
    </rPh>
    <rPh sb="41" eb="43">
      <t>トクテイ</t>
    </rPh>
    <rPh sb="43" eb="46">
      <t>ヒエイリ</t>
    </rPh>
    <rPh sb="46" eb="48">
      <t>カツドウ</t>
    </rPh>
    <rPh sb="48" eb="50">
      <t>ホウジン</t>
    </rPh>
    <rPh sb="50" eb="51">
      <t>オヨ</t>
    </rPh>
    <rPh sb="52" eb="53">
      <t>カリ</t>
    </rPh>
    <rPh sb="53" eb="55">
      <t>ニンテイ</t>
    </rPh>
    <rPh sb="55" eb="57">
      <t>トクテイ</t>
    </rPh>
    <rPh sb="57" eb="60">
      <t>ヒエイリ</t>
    </rPh>
    <rPh sb="60" eb="62">
      <t>カツドウ</t>
    </rPh>
    <rPh sb="62" eb="64">
      <t>ホウジン</t>
    </rPh>
    <rPh sb="64" eb="66">
      <t>イガイ</t>
    </rPh>
    <rPh sb="67" eb="69">
      <t>トクテイ</t>
    </rPh>
    <rPh sb="69" eb="72">
      <t>ヒエイリ</t>
    </rPh>
    <rPh sb="72" eb="74">
      <t>カツドウ</t>
    </rPh>
    <rPh sb="74" eb="76">
      <t>ホウジン</t>
    </rPh>
    <rPh sb="77" eb="78">
      <t>タイ</t>
    </rPh>
    <rPh sb="80" eb="83">
      <t>キフキン</t>
    </rPh>
    <rPh sb="89" eb="91">
      <t>ジョウラン</t>
    </rPh>
    <rPh sb="92" eb="94">
      <t>キニュウ</t>
    </rPh>
    <rPh sb="97" eb="99">
      <t>ベット</t>
    </rPh>
    <rPh sb="100" eb="103">
      <t>キフキン</t>
    </rPh>
    <rPh sb="103" eb="105">
      <t>ゼイガク</t>
    </rPh>
    <rPh sb="105" eb="107">
      <t>コウジョ</t>
    </rPh>
    <rPh sb="107" eb="110">
      <t>シンコクショ</t>
    </rPh>
    <rPh sb="111" eb="112">
      <t>ニ</t>
    </rPh>
    <rPh sb="115" eb="117">
      <t>テイシュツ</t>
    </rPh>
    <phoneticPr fontId="2"/>
  </si>
  <si>
    <t>上へ</t>
    <rPh sb="0" eb="1">
      <t>ウエ</t>
    </rPh>
    <phoneticPr fontId="19"/>
  </si>
  <si>
    <t>国民年金、厚生年金、共済年金、恩給等を受給されている方</t>
    <rPh sb="0" eb="2">
      <t>コクミン</t>
    </rPh>
    <rPh sb="2" eb="4">
      <t>ネンキン</t>
    </rPh>
    <rPh sb="5" eb="7">
      <t>コウセイ</t>
    </rPh>
    <rPh sb="7" eb="9">
      <t>ネンキン</t>
    </rPh>
    <rPh sb="10" eb="12">
      <t>キョウサイ</t>
    </rPh>
    <rPh sb="12" eb="14">
      <t>ネンキン</t>
    </rPh>
    <rPh sb="15" eb="17">
      <t>オンキュウ</t>
    </rPh>
    <rPh sb="17" eb="18">
      <t>ナド</t>
    </rPh>
    <rPh sb="19" eb="21">
      <t>ジュキュウ</t>
    </rPh>
    <rPh sb="26" eb="27">
      <t>カタ</t>
    </rPh>
    <phoneticPr fontId="19"/>
  </si>
  <si>
    <t>本人</t>
    <rPh sb="0" eb="2">
      <t>ホンニン</t>
    </rPh>
    <phoneticPr fontId="19"/>
  </si>
  <si>
    <t>災害または盗難もしくは横領によって、資産について損害を受けた場合等には、一定の金額の所得控除を受けることができます。</t>
    <rPh sb="0" eb="2">
      <t>サイガイ</t>
    </rPh>
    <rPh sb="5" eb="7">
      <t>トウナン</t>
    </rPh>
    <rPh sb="11" eb="13">
      <t>オウリョウ</t>
    </rPh>
    <rPh sb="18" eb="20">
      <t>シサン</t>
    </rPh>
    <rPh sb="24" eb="26">
      <t>ソンガイ</t>
    </rPh>
    <rPh sb="27" eb="28">
      <t>ウ</t>
    </rPh>
    <rPh sb="30" eb="33">
      <t>バアイナド</t>
    </rPh>
    <rPh sb="36" eb="38">
      <t>イッテイ</t>
    </rPh>
    <rPh sb="39" eb="41">
      <t>キンガク</t>
    </rPh>
    <rPh sb="42" eb="44">
      <t>ショトク</t>
    </rPh>
    <rPh sb="44" eb="46">
      <t>コウジョ</t>
    </rPh>
    <rPh sb="47" eb="48">
      <t>ウ</t>
    </rPh>
    <phoneticPr fontId="19"/>
  </si>
  <si>
    <t>災害関連支出の金額の領収を証する書類を添付して、申告書を提出してください。</t>
    <rPh sb="0" eb="2">
      <t>サイガイ</t>
    </rPh>
    <rPh sb="2" eb="4">
      <t>カンレン</t>
    </rPh>
    <rPh sb="4" eb="6">
      <t>シシュツ</t>
    </rPh>
    <rPh sb="7" eb="9">
      <t>キンガク</t>
    </rPh>
    <rPh sb="10" eb="12">
      <t>リョウシュウ</t>
    </rPh>
    <rPh sb="13" eb="14">
      <t>ショウ</t>
    </rPh>
    <rPh sb="16" eb="18">
      <t>ショルイ</t>
    </rPh>
    <rPh sb="19" eb="21">
      <t>テンプ</t>
    </rPh>
    <rPh sb="24" eb="27">
      <t>シンコクショ</t>
    </rPh>
    <rPh sb="28" eb="30">
      <t>テイシュツ</t>
    </rPh>
    <phoneticPr fontId="19"/>
  </si>
  <si>
    <t>月</t>
    <rPh sb="0" eb="1">
      <t>ツキ</t>
    </rPh>
    <phoneticPr fontId="19"/>
  </si>
  <si>
    <t>○</t>
    <phoneticPr fontId="35"/>
  </si>
  <si>
    <t>以上で終了です。</t>
    <rPh sb="0" eb="2">
      <t>イジョウ</t>
    </rPh>
    <rPh sb="3" eb="5">
      <t>シュウリョウ</t>
    </rPh>
    <phoneticPr fontId="19"/>
  </si>
  <si>
    <t>所得控除に続きます</t>
    <rPh sb="0" eb="2">
      <t>ショトク</t>
    </rPh>
    <rPh sb="2" eb="4">
      <t>コウジョ</t>
    </rPh>
    <rPh sb="5" eb="6">
      <t>ツヅ</t>
    </rPh>
    <phoneticPr fontId="19"/>
  </si>
  <si>
    <t>税額控除の項目に続きます</t>
    <rPh sb="0" eb="2">
      <t>ゼイガク</t>
    </rPh>
    <rPh sb="2" eb="4">
      <t>コウジョ</t>
    </rPh>
    <rPh sb="5" eb="7">
      <t>コウモク</t>
    </rPh>
    <rPh sb="8" eb="9">
      <t>ツヅ</t>
    </rPh>
    <phoneticPr fontId="19"/>
  </si>
  <si>
    <t>徴収方法の選択に続きます</t>
    <rPh sb="0" eb="2">
      <t>チョウシュウ</t>
    </rPh>
    <rPh sb="2" eb="4">
      <t>ホウホウ</t>
    </rPh>
    <rPh sb="5" eb="7">
      <t>センタク</t>
    </rPh>
    <rPh sb="8" eb="9">
      <t>ツヅ</t>
    </rPh>
    <phoneticPr fontId="19"/>
  </si>
  <si>
    <t>申告書の印刷に続きます</t>
    <rPh sb="0" eb="3">
      <t>シンコクショ</t>
    </rPh>
    <rPh sb="4" eb="6">
      <t>インサツ</t>
    </rPh>
    <rPh sb="7" eb="8">
      <t>ツヅ</t>
    </rPh>
    <phoneticPr fontId="19"/>
  </si>
  <si>
    <t>印刷が終わったら、こちらを押してください</t>
  </si>
  <si>
    <t>収入に関する項目に続きます</t>
    <rPh sb="0" eb="2">
      <t>シュウニュウ</t>
    </rPh>
    <rPh sb="3" eb="4">
      <t>カン</t>
    </rPh>
    <rPh sb="6" eb="8">
      <t>コウモク</t>
    </rPh>
    <rPh sb="9" eb="10">
      <t>ツヅ</t>
    </rPh>
    <phoneticPr fontId="19"/>
  </si>
  <si>
    <t>印刷した申告書は、次の窓口に提出するか、郵送で提出してください。</t>
    <rPh sb="0" eb="2">
      <t>インサツ</t>
    </rPh>
    <rPh sb="4" eb="7">
      <t>シンコクショ</t>
    </rPh>
    <rPh sb="9" eb="10">
      <t>ツギ</t>
    </rPh>
    <rPh sb="11" eb="13">
      <t>マドグチ</t>
    </rPh>
    <rPh sb="14" eb="16">
      <t>テイシュツ</t>
    </rPh>
    <rPh sb="20" eb="22">
      <t>ユウソウ</t>
    </rPh>
    <rPh sb="23" eb="25">
      <t>テイシュツ</t>
    </rPh>
    <phoneticPr fontId="19"/>
  </si>
  <si>
    <t>お問い合わせ先</t>
    <phoneticPr fontId="35"/>
  </si>
  <si>
    <t>介護保険料</t>
    <rPh sb="0" eb="2">
      <t>カイゴ</t>
    </rPh>
    <rPh sb="2" eb="4">
      <t>ホケン</t>
    </rPh>
    <rPh sb="4" eb="5">
      <t>リョウ</t>
    </rPh>
    <phoneticPr fontId="2"/>
  </si>
  <si>
    <t>国民健康保険</t>
    <rPh sb="0" eb="2">
      <t>コクミン</t>
    </rPh>
    <rPh sb="2" eb="4">
      <t>ケンコウ</t>
    </rPh>
    <rPh sb="4" eb="6">
      <t>ホケン</t>
    </rPh>
    <phoneticPr fontId="2"/>
  </si>
  <si>
    <t>後期高齢者</t>
    <rPh sb="0" eb="2">
      <t>コウキ</t>
    </rPh>
    <rPh sb="2" eb="4">
      <t>コウレイ</t>
    </rPh>
    <rPh sb="4" eb="5">
      <t>シャ</t>
    </rPh>
    <phoneticPr fontId="2"/>
  </si>
  <si>
    <t>●契約日が平成24年1月1日以降の分（新契約分）</t>
    <rPh sb="1" eb="4">
      <t>ケイヤクビ</t>
    </rPh>
    <rPh sb="5" eb="7">
      <t>ヘイセイ</t>
    </rPh>
    <rPh sb="9" eb="10">
      <t>ネン</t>
    </rPh>
    <rPh sb="11" eb="12">
      <t>ガツ</t>
    </rPh>
    <rPh sb="13" eb="14">
      <t>ニチ</t>
    </rPh>
    <rPh sb="14" eb="16">
      <t>イコウ</t>
    </rPh>
    <rPh sb="17" eb="18">
      <t>ブン</t>
    </rPh>
    <rPh sb="19" eb="22">
      <t>シンケイヤク</t>
    </rPh>
    <rPh sb="22" eb="23">
      <t>ブン</t>
    </rPh>
    <phoneticPr fontId="19"/>
  </si>
  <si>
    <t>●契約日が平成23年12月31日以前の分（旧契約分）</t>
    <rPh sb="1" eb="4">
      <t>ケイヤクビ</t>
    </rPh>
    <rPh sb="5" eb="7">
      <t>ヘイセイ</t>
    </rPh>
    <rPh sb="9" eb="10">
      <t>ネン</t>
    </rPh>
    <rPh sb="12" eb="13">
      <t>ガツ</t>
    </rPh>
    <rPh sb="15" eb="16">
      <t>ニチ</t>
    </rPh>
    <rPh sb="16" eb="18">
      <t>イゼン</t>
    </rPh>
    <rPh sb="19" eb="20">
      <t>ブン</t>
    </rPh>
    <rPh sb="21" eb="25">
      <t>キュウケイヤクブン</t>
    </rPh>
    <phoneticPr fontId="19"/>
  </si>
  <si>
    <t>この申告書を提出した方は事業税の申告書を提出する必要がありません。</t>
    <rPh sb="2" eb="5">
      <t>シンコクショ</t>
    </rPh>
    <rPh sb="6" eb="8">
      <t>テイシュツ</t>
    </rPh>
    <rPh sb="10" eb="11">
      <t>カタ</t>
    </rPh>
    <rPh sb="12" eb="15">
      <t>ジギョウゼイ</t>
    </rPh>
    <rPh sb="16" eb="19">
      <t>シンコクショ</t>
    </rPh>
    <rPh sb="20" eb="22">
      <t>テイシュツ</t>
    </rPh>
    <rPh sb="24" eb="26">
      <t>ヒツヨウ</t>
    </rPh>
    <phoneticPr fontId="2"/>
  </si>
  <si>
    <t>長野県の条例で指定された寄附金は、所得税第78条第２項及び第３項に規定される寄附金のうち、県内に事業所若しくは事務所がある法人又は団体等が対象になります。</t>
    <rPh sb="0" eb="3">
      <t>ナガノケン</t>
    </rPh>
    <rPh sb="4" eb="6">
      <t>ジョウレイ</t>
    </rPh>
    <rPh sb="7" eb="9">
      <t>シテイ</t>
    </rPh>
    <rPh sb="12" eb="15">
      <t>キフキン</t>
    </rPh>
    <rPh sb="17" eb="20">
      <t>ショトクゼイ</t>
    </rPh>
    <rPh sb="20" eb="21">
      <t>ダイ</t>
    </rPh>
    <rPh sb="23" eb="24">
      <t>ジョウ</t>
    </rPh>
    <rPh sb="24" eb="25">
      <t>ダイ</t>
    </rPh>
    <rPh sb="26" eb="27">
      <t>コウ</t>
    </rPh>
    <rPh sb="27" eb="28">
      <t>オヨ</t>
    </rPh>
    <rPh sb="29" eb="30">
      <t>ダイ</t>
    </rPh>
    <rPh sb="31" eb="32">
      <t>コウ</t>
    </rPh>
    <rPh sb="33" eb="35">
      <t>キテイ</t>
    </rPh>
    <rPh sb="38" eb="41">
      <t>キフキン</t>
    </rPh>
    <rPh sb="45" eb="47">
      <t>ケンナイ</t>
    </rPh>
    <rPh sb="48" eb="51">
      <t>ジギョウショ</t>
    </rPh>
    <rPh sb="51" eb="52">
      <t>モ</t>
    </rPh>
    <rPh sb="55" eb="57">
      <t>ジム</t>
    </rPh>
    <rPh sb="57" eb="58">
      <t>ショ</t>
    </rPh>
    <rPh sb="61" eb="63">
      <t>ホウジン</t>
    </rPh>
    <rPh sb="63" eb="64">
      <t>マタ</t>
    </rPh>
    <rPh sb="65" eb="68">
      <t>ダンタイナド</t>
    </rPh>
    <rPh sb="69" eb="71">
      <t>タイショウ</t>
    </rPh>
    <phoneticPr fontId="19"/>
  </si>
  <si>
    <t>飯田市の条例で指定された寄附金は、所得税第78条第２項及び第３項に規定される寄附金のうち、飯田市内又は下伊那郡内に事業所又は事務所がある法人又は団体等が対象になります。</t>
    <rPh sb="0" eb="3">
      <t>イイダシ</t>
    </rPh>
    <rPh sb="4" eb="6">
      <t>ジョウレイ</t>
    </rPh>
    <rPh sb="7" eb="9">
      <t>シテイ</t>
    </rPh>
    <rPh sb="12" eb="15">
      <t>キフキン</t>
    </rPh>
    <rPh sb="33" eb="35">
      <t>キテイ</t>
    </rPh>
    <rPh sb="38" eb="41">
      <t>キフキン</t>
    </rPh>
    <rPh sb="45" eb="47">
      <t>イイダ</t>
    </rPh>
    <rPh sb="47" eb="48">
      <t>シ</t>
    </rPh>
    <rPh sb="49" eb="50">
      <t>マタ</t>
    </rPh>
    <rPh sb="51" eb="55">
      <t>シモイナグン</t>
    </rPh>
    <rPh sb="55" eb="56">
      <t>ナイ</t>
    </rPh>
    <rPh sb="60" eb="61">
      <t>マタ</t>
    </rPh>
    <phoneticPr fontId="19"/>
  </si>
  <si>
    <t>●給与から天引きされる住民税と分けて、納付書又は口座振替の方法で納める（普通徴収）</t>
    <rPh sb="19" eb="22">
      <t>ノウフショ</t>
    </rPh>
    <rPh sb="22" eb="23">
      <t>マタ</t>
    </rPh>
    <rPh sb="24" eb="26">
      <t>コウザ</t>
    </rPh>
    <rPh sb="26" eb="28">
      <t>フリカエ</t>
    </rPh>
    <rPh sb="29" eb="31">
      <t>ホウホウ</t>
    </rPh>
    <phoneticPr fontId="19"/>
  </si>
  <si>
    <t>○</t>
    <phoneticPr fontId="35"/>
  </si>
  <si>
    <t>印刷できる可否の判断</t>
    <rPh sb="5" eb="7">
      <t>カヒ</t>
    </rPh>
    <rPh sb="8" eb="10">
      <t>ハンダン</t>
    </rPh>
    <phoneticPr fontId="35"/>
  </si>
  <si>
    <t>給与所得の計算</t>
    <rPh sb="0" eb="2">
      <t>キュウヨ</t>
    </rPh>
    <rPh sb="2" eb="4">
      <t>ショトク</t>
    </rPh>
    <rPh sb="5" eb="7">
      <t>ケイサン</t>
    </rPh>
    <phoneticPr fontId="35"/>
  </si>
  <si>
    <t>給与収入金額</t>
    <rPh sb="0" eb="2">
      <t>キュウヨ</t>
    </rPh>
    <rPh sb="2" eb="4">
      <t>シュウニュウ</t>
    </rPh>
    <rPh sb="4" eb="6">
      <t>キンガク</t>
    </rPh>
    <phoneticPr fontId="35"/>
  </si>
  <si>
    <t>給与所得金額</t>
    <rPh sb="0" eb="2">
      <t>キュウヨ</t>
    </rPh>
    <rPh sb="2" eb="4">
      <t>ショトク</t>
    </rPh>
    <rPh sb="4" eb="6">
      <t>キンガク</t>
    </rPh>
    <phoneticPr fontId="35"/>
  </si>
  <si>
    <t>給与収入合計額</t>
    <rPh sb="0" eb="2">
      <t>キュウヨ</t>
    </rPh>
    <rPh sb="2" eb="4">
      <t>シュウニュウ</t>
    </rPh>
    <rPh sb="4" eb="6">
      <t>ゴウケイ</t>
    </rPh>
    <rPh sb="6" eb="7">
      <t>ガク</t>
    </rPh>
    <phoneticPr fontId="35"/>
  </si>
  <si>
    <t>未満</t>
    <rPh sb="0" eb="2">
      <t>ミマン</t>
    </rPh>
    <phoneticPr fontId="35"/>
  </si>
  <si>
    <t>以上</t>
    <rPh sb="0" eb="2">
      <t>イジョウ</t>
    </rPh>
    <phoneticPr fontId="35"/>
  </si>
  <si>
    <t>雑所得（公的年金）の計算</t>
    <rPh sb="0" eb="3">
      <t>ザツショトク</t>
    </rPh>
    <rPh sb="4" eb="6">
      <t>コウテキ</t>
    </rPh>
    <rPh sb="6" eb="8">
      <t>ネンキン</t>
    </rPh>
    <rPh sb="10" eb="12">
      <t>ケイサン</t>
    </rPh>
    <phoneticPr fontId="35"/>
  </si>
  <si>
    <t>明治</t>
    <rPh sb="0" eb="2">
      <t>メイジ</t>
    </rPh>
    <phoneticPr fontId="35"/>
  </si>
  <si>
    <t>大正</t>
    <rPh sb="0" eb="2">
      <t>タイショウ</t>
    </rPh>
    <phoneticPr fontId="35"/>
  </si>
  <si>
    <t>昭和</t>
    <rPh sb="0" eb="1">
      <t>ショウ</t>
    </rPh>
    <rPh sb="1" eb="2">
      <t>ワ</t>
    </rPh>
    <phoneticPr fontId="35"/>
  </si>
  <si>
    <t>西暦</t>
    <rPh sb="0" eb="2">
      <t>セイレキ</t>
    </rPh>
    <phoneticPr fontId="35"/>
  </si>
  <si>
    <t>65歳以上の年数</t>
    <rPh sb="2" eb="5">
      <t>サイイジョウ</t>
    </rPh>
    <rPh sb="6" eb="8">
      <t>ネンスウ</t>
    </rPh>
    <phoneticPr fontId="35"/>
  </si>
  <si>
    <t>全員65歳以上</t>
    <rPh sb="0" eb="2">
      <t>ゼンイン</t>
    </rPh>
    <rPh sb="4" eb="7">
      <t>サイイジョウ</t>
    </rPh>
    <phoneticPr fontId="35"/>
  </si>
  <si>
    <t>納税義務者の年齢</t>
    <rPh sb="0" eb="2">
      <t>ノウゼイ</t>
    </rPh>
    <rPh sb="2" eb="5">
      <t>ギムシャ</t>
    </rPh>
    <rPh sb="6" eb="8">
      <t>ネンレイ</t>
    </rPh>
    <phoneticPr fontId="35"/>
  </si>
  <si>
    <t>65歳以上</t>
    <rPh sb="2" eb="5">
      <t>サイイジョウ</t>
    </rPh>
    <phoneticPr fontId="35"/>
  </si>
  <si>
    <t>公的年金申告収入金額</t>
    <rPh sb="0" eb="2">
      <t>コウテキ</t>
    </rPh>
    <rPh sb="2" eb="4">
      <t>ネンキン</t>
    </rPh>
    <rPh sb="4" eb="6">
      <t>シンコク</t>
    </rPh>
    <rPh sb="6" eb="8">
      <t>シュウニュウ</t>
    </rPh>
    <rPh sb="8" eb="9">
      <t>キン</t>
    </rPh>
    <rPh sb="9" eb="10">
      <t>ガク</t>
    </rPh>
    <phoneticPr fontId="35"/>
  </si>
  <si>
    <t>公的年金申告所得金額</t>
    <rPh sb="0" eb="2">
      <t>コウテキ</t>
    </rPh>
    <rPh sb="2" eb="4">
      <t>ネンキン</t>
    </rPh>
    <rPh sb="4" eb="6">
      <t>シンコク</t>
    </rPh>
    <rPh sb="6" eb="8">
      <t>ショトク</t>
    </rPh>
    <rPh sb="8" eb="10">
      <t>キンガク</t>
    </rPh>
    <phoneticPr fontId="35"/>
  </si>
  <si>
    <t>収入金額（円）</t>
    <rPh sb="0" eb="2">
      <t>シュウニュウ</t>
    </rPh>
    <rPh sb="2" eb="4">
      <t>キンガク</t>
    </rPh>
    <rPh sb="5" eb="6">
      <t>エン</t>
    </rPh>
    <phoneticPr fontId="2"/>
  </si>
  <si>
    <t>必要経費（円）</t>
    <rPh sb="0" eb="2">
      <t>ヒツヨウ</t>
    </rPh>
    <rPh sb="2" eb="4">
      <t>ケイヒ</t>
    </rPh>
    <rPh sb="5" eb="6">
      <t>エン</t>
    </rPh>
    <phoneticPr fontId="2"/>
  </si>
  <si>
    <t>公的年金等　収入金額等入力画面</t>
    <rPh sb="0" eb="2">
      <t>コウテキ</t>
    </rPh>
    <rPh sb="2" eb="4">
      <t>ネンキン</t>
    </rPh>
    <rPh sb="4" eb="5">
      <t>トウ</t>
    </rPh>
    <rPh sb="6" eb="8">
      <t>シュウニュウ</t>
    </rPh>
    <rPh sb="8" eb="10">
      <t>キンガク</t>
    </rPh>
    <rPh sb="10" eb="11">
      <t>トウ</t>
    </rPh>
    <rPh sb="11" eb="13">
      <t>ニュウリョク</t>
    </rPh>
    <rPh sb="13" eb="15">
      <t>ガメン</t>
    </rPh>
    <phoneticPr fontId="2"/>
  </si>
  <si>
    <t>雑所得（公的年金以外）入力画面</t>
    <rPh sb="0" eb="3">
      <t>ザツショトク</t>
    </rPh>
    <rPh sb="4" eb="6">
      <t>コウテキ</t>
    </rPh>
    <rPh sb="6" eb="8">
      <t>ネンキン</t>
    </rPh>
    <rPh sb="8" eb="10">
      <t>イガイ</t>
    </rPh>
    <rPh sb="11" eb="13">
      <t>ニュウリョク</t>
    </rPh>
    <rPh sb="13" eb="15">
      <t>ガメン</t>
    </rPh>
    <phoneticPr fontId="2"/>
  </si>
  <si>
    <t>差引計（円）</t>
    <rPh sb="0" eb="2">
      <t>サシヒキ</t>
    </rPh>
    <rPh sb="2" eb="3">
      <t>ケイ</t>
    </rPh>
    <rPh sb="4" eb="5">
      <t>エン</t>
    </rPh>
    <phoneticPr fontId="2"/>
  </si>
  <si>
    <t>色つきの欄（種目、所得の生ずる場所、収入金額、必要経費）に入力をしてください。</t>
    <rPh sb="0" eb="1">
      <t>イロ</t>
    </rPh>
    <rPh sb="4" eb="5">
      <t>ラン</t>
    </rPh>
    <rPh sb="6" eb="8">
      <t>シュモク</t>
    </rPh>
    <rPh sb="9" eb="11">
      <t>ショトク</t>
    </rPh>
    <rPh sb="12" eb="13">
      <t>ショウ</t>
    </rPh>
    <rPh sb="15" eb="17">
      <t>バショ</t>
    </rPh>
    <rPh sb="18" eb="20">
      <t>シュウニュウ</t>
    </rPh>
    <rPh sb="20" eb="22">
      <t>キンガク</t>
    </rPh>
    <rPh sb="23" eb="25">
      <t>ヒツヨウ</t>
    </rPh>
    <rPh sb="25" eb="27">
      <t>ケイヒ</t>
    </rPh>
    <rPh sb="29" eb="31">
      <t>ニュウリョク</t>
    </rPh>
    <phoneticPr fontId="2"/>
  </si>
  <si>
    <t>○所得の生ずる場所欄</t>
    <rPh sb="1" eb="3">
      <t>ショトク</t>
    </rPh>
    <rPh sb="4" eb="5">
      <t>ショウ</t>
    </rPh>
    <rPh sb="7" eb="9">
      <t>バショ</t>
    </rPh>
    <rPh sb="9" eb="10">
      <t>ラン</t>
    </rPh>
    <phoneticPr fontId="2"/>
  </si>
  <si>
    <t>○収入金額欄</t>
    <rPh sb="1" eb="3">
      <t>シュウニュウ</t>
    </rPh>
    <rPh sb="3" eb="5">
      <t>キンガク</t>
    </rPh>
    <rPh sb="5" eb="6">
      <t>ラン</t>
    </rPh>
    <phoneticPr fontId="2"/>
  </si>
  <si>
    <t>源泉徴収税額が引かれる前の金額を入力してください。</t>
    <phoneticPr fontId="2"/>
  </si>
  <si>
    <t>○必要経費欄</t>
    <rPh sb="1" eb="3">
      <t>ヒツヨウ</t>
    </rPh>
    <rPh sb="3" eb="5">
      <t>ケイヒ</t>
    </rPh>
    <rPh sb="5" eb="6">
      <t>ラン</t>
    </rPh>
    <phoneticPr fontId="2"/>
  </si>
  <si>
    <t>その収入を得るために直接必要となった経費の金額を入力してください。</t>
    <phoneticPr fontId="2"/>
  </si>
  <si>
    <t>ただし、源泉徴収税額は必要経費には含まれません。</t>
  </si>
  <si>
    <t>報酬等を３か所以上から受け取っている場合は、まとめた金額を入力し、任意の様式に内訳を記載してください。</t>
    <phoneticPr fontId="2"/>
  </si>
  <si>
    <t>事業所得（営業等、農業）　不動産所得に関する入力画面</t>
    <rPh sb="0" eb="2">
      <t>ジギョウ</t>
    </rPh>
    <rPh sb="2" eb="4">
      <t>ショトク</t>
    </rPh>
    <rPh sb="5" eb="7">
      <t>エイギョウ</t>
    </rPh>
    <rPh sb="7" eb="8">
      <t>トウ</t>
    </rPh>
    <rPh sb="9" eb="11">
      <t>ノウギョウ</t>
    </rPh>
    <rPh sb="13" eb="16">
      <t>フドウサン</t>
    </rPh>
    <rPh sb="16" eb="18">
      <t>ショトク</t>
    </rPh>
    <rPh sb="19" eb="20">
      <t>カン</t>
    </rPh>
    <rPh sb="22" eb="24">
      <t>ニュウリョク</t>
    </rPh>
    <rPh sb="24" eb="26">
      <t>ガメン</t>
    </rPh>
    <phoneticPr fontId="35"/>
  </si>
  <si>
    <t>所得の種類</t>
    <rPh sb="0" eb="2">
      <t>ショトク</t>
    </rPh>
    <rPh sb="3" eb="5">
      <t>シュルイ</t>
    </rPh>
    <phoneticPr fontId="35"/>
  </si>
  <si>
    <t>所得の生ずる場所</t>
    <rPh sb="0" eb="2">
      <t>ショトク</t>
    </rPh>
    <rPh sb="3" eb="4">
      <t>ショウ</t>
    </rPh>
    <rPh sb="6" eb="8">
      <t>バショ</t>
    </rPh>
    <phoneticPr fontId="35"/>
  </si>
  <si>
    <t>収入金額</t>
    <rPh sb="0" eb="2">
      <t>シュウニュウ</t>
    </rPh>
    <rPh sb="2" eb="4">
      <t>キンガク</t>
    </rPh>
    <phoneticPr fontId="35"/>
  </si>
  <si>
    <t>収入金額（円）</t>
    <rPh sb="0" eb="2">
      <t>シュウニュウ</t>
    </rPh>
    <rPh sb="2" eb="4">
      <t>キンガク</t>
    </rPh>
    <rPh sb="5" eb="6">
      <t>エン</t>
    </rPh>
    <phoneticPr fontId="35"/>
  </si>
  <si>
    <t>必要経費（円）</t>
    <rPh sb="0" eb="2">
      <t>ヒツヨウ</t>
    </rPh>
    <rPh sb="2" eb="4">
      <t>ケイヒ</t>
    </rPh>
    <rPh sb="5" eb="6">
      <t>エン</t>
    </rPh>
    <phoneticPr fontId="35"/>
  </si>
  <si>
    <t>青色申告特別控除（円）</t>
    <rPh sb="0" eb="2">
      <t>アオイロ</t>
    </rPh>
    <rPh sb="2" eb="4">
      <t>シンコク</t>
    </rPh>
    <rPh sb="4" eb="6">
      <t>トクベツ</t>
    </rPh>
    <rPh sb="6" eb="8">
      <t>コウジョ</t>
    </rPh>
    <rPh sb="9" eb="10">
      <t>エン</t>
    </rPh>
    <phoneticPr fontId="35"/>
  </si>
  <si>
    <t>合計</t>
    <rPh sb="0" eb="2">
      <t>ゴウケイ</t>
    </rPh>
    <phoneticPr fontId="35"/>
  </si>
  <si>
    <t>集計</t>
    <rPh sb="0" eb="2">
      <t>シュウケイ</t>
    </rPh>
    <phoneticPr fontId="35"/>
  </si>
  <si>
    <t>同一行内で入力されていない欄がありますと計算が行われませんので、ご注意ください。</t>
    <rPh sb="0" eb="1">
      <t>ドウ</t>
    </rPh>
    <rPh sb="1" eb="2">
      <t>イツ</t>
    </rPh>
    <rPh sb="2" eb="3">
      <t>ギョウ</t>
    </rPh>
    <rPh sb="3" eb="4">
      <t>ナイ</t>
    </rPh>
    <rPh sb="5" eb="7">
      <t>ニュウリョク</t>
    </rPh>
    <rPh sb="13" eb="14">
      <t>ラン</t>
    </rPh>
    <rPh sb="20" eb="22">
      <t>ケイサン</t>
    </rPh>
    <rPh sb="23" eb="24">
      <t>オコナ</t>
    </rPh>
    <rPh sb="33" eb="35">
      <t>チュウイ</t>
    </rPh>
    <phoneticPr fontId="2"/>
  </si>
  <si>
    <t>所得金額</t>
    <rPh sb="0" eb="2">
      <t>ショトク</t>
    </rPh>
    <rPh sb="2" eb="4">
      <t>キンガク</t>
    </rPh>
    <phoneticPr fontId="35"/>
  </si>
  <si>
    <t>事業所得、不動産所得の計算</t>
    <rPh sb="0" eb="2">
      <t>ジギョウ</t>
    </rPh>
    <rPh sb="2" eb="4">
      <t>ショトク</t>
    </rPh>
    <rPh sb="5" eb="8">
      <t>フドウサン</t>
    </rPh>
    <rPh sb="8" eb="10">
      <t>ショトク</t>
    </rPh>
    <rPh sb="11" eb="13">
      <t>ケイサン</t>
    </rPh>
    <phoneticPr fontId="35"/>
  </si>
  <si>
    <t>所得の種類</t>
    <rPh sb="0" eb="2">
      <t>ショトク</t>
    </rPh>
    <rPh sb="3" eb="5">
      <t>シュルイ</t>
    </rPh>
    <phoneticPr fontId="35"/>
  </si>
  <si>
    <t>収入金額</t>
    <rPh sb="0" eb="2">
      <t>シュウニュウ</t>
    </rPh>
    <rPh sb="2" eb="4">
      <t>キンガク</t>
    </rPh>
    <phoneticPr fontId="35"/>
  </si>
  <si>
    <t>営業等</t>
    <rPh sb="0" eb="2">
      <t>エイギョウ</t>
    </rPh>
    <rPh sb="2" eb="3">
      <t>トウ</t>
    </rPh>
    <phoneticPr fontId="35"/>
  </si>
  <si>
    <t>農業</t>
    <rPh sb="0" eb="2">
      <t>ノウギョウ</t>
    </rPh>
    <phoneticPr fontId="35"/>
  </si>
  <si>
    <t>不動産</t>
    <rPh sb="0" eb="3">
      <t>フドウサン</t>
    </rPh>
    <phoneticPr fontId="35"/>
  </si>
  <si>
    <t>必要経費の合計</t>
    <rPh sb="0" eb="2">
      <t>ヒツヨウ</t>
    </rPh>
    <rPh sb="2" eb="4">
      <t>ケイヒ</t>
    </rPh>
    <rPh sb="5" eb="7">
      <t>ゴウケイ</t>
    </rPh>
    <phoneticPr fontId="35"/>
  </si>
  <si>
    <t>青申控除額</t>
    <rPh sb="0" eb="2">
      <t>アオシン</t>
    </rPh>
    <rPh sb="2" eb="4">
      <t>コウジョ</t>
    </rPh>
    <rPh sb="4" eb="5">
      <t>ガク</t>
    </rPh>
    <phoneticPr fontId="35"/>
  </si>
  <si>
    <t>事業所の名称などを入力してください。ただし、農業の場合は空欄のままで結構です。</t>
    <rPh sb="22" eb="24">
      <t>ノウギョウ</t>
    </rPh>
    <rPh sb="25" eb="27">
      <t>バアイ</t>
    </rPh>
    <rPh sb="28" eb="30">
      <t>クウラン</t>
    </rPh>
    <rPh sb="34" eb="36">
      <t>ケッコウ</t>
    </rPh>
    <phoneticPr fontId="35"/>
  </si>
  <si>
    <t>社会保険料や源泉徴収税額が引かれる前の金額を入力してください。</t>
    <rPh sb="0" eb="2">
      <t>シャカイ</t>
    </rPh>
    <rPh sb="2" eb="5">
      <t>ホケンリョウ</t>
    </rPh>
    <phoneticPr fontId="2"/>
  </si>
  <si>
    <t>事業専従者に関する入力画面</t>
    <rPh sb="0" eb="2">
      <t>ジギョウ</t>
    </rPh>
    <rPh sb="2" eb="5">
      <t>センジュウシャ</t>
    </rPh>
    <rPh sb="6" eb="7">
      <t>カン</t>
    </rPh>
    <rPh sb="9" eb="11">
      <t>ニュウリョク</t>
    </rPh>
    <rPh sb="11" eb="13">
      <t>ガメン</t>
    </rPh>
    <phoneticPr fontId="35"/>
  </si>
  <si>
    <t>生年月日</t>
    <rPh sb="0" eb="2">
      <t>セイネン</t>
    </rPh>
    <rPh sb="2" eb="4">
      <t>ガッピ</t>
    </rPh>
    <phoneticPr fontId="35"/>
  </si>
  <si>
    <t>日</t>
    <rPh sb="0" eb="1">
      <t>ニチ</t>
    </rPh>
    <phoneticPr fontId="35"/>
  </si>
  <si>
    <t>従事月数</t>
    <rPh sb="0" eb="2">
      <t>ジュウジ</t>
    </rPh>
    <rPh sb="2" eb="4">
      <t>ツキスウ</t>
    </rPh>
    <phoneticPr fontId="35"/>
  </si>
  <si>
    <t>専従者控除額（円）</t>
    <rPh sb="0" eb="3">
      <t>センジュウシャ</t>
    </rPh>
    <rPh sb="3" eb="5">
      <t>コウジョ</t>
    </rPh>
    <rPh sb="5" eb="6">
      <t>ガク</t>
    </rPh>
    <rPh sb="7" eb="8">
      <t>エン</t>
    </rPh>
    <phoneticPr fontId="35"/>
  </si>
  <si>
    <t>合計金額</t>
    <rPh sb="0" eb="2">
      <t>ゴウケイ</t>
    </rPh>
    <rPh sb="2" eb="4">
      <t>キンガク</t>
    </rPh>
    <phoneticPr fontId="35"/>
  </si>
  <si>
    <t>所得税における青色申告の承認の有無について選択してください。</t>
    <rPh sb="0" eb="3">
      <t>ショトクゼイ</t>
    </rPh>
    <rPh sb="7" eb="9">
      <t>アオイロ</t>
    </rPh>
    <rPh sb="9" eb="11">
      <t>シンコク</t>
    </rPh>
    <rPh sb="12" eb="14">
      <t>ショウニン</t>
    </rPh>
    <rPh sb="15" eb="17">
      <t>ウム</t>
    </rPh>
    <rPh sb="21" eb="23">
      <t>センタク</t>
    </rPh>
    <phoneticPr fontId="35"/>
  </si>
  <si>
    <t>事業所得及び不動産所得を申告されている方のうち、事業専従者控除の適用を受ける場合には、次の欄に事業専従者の情報を入力してください。</t>
    <phoneticPr fontId="35"/>
  </si>
  <si>
    <t>ほかの所得や所得控除の入力に進む。</t>
  </si>
  <si>
    <t>配当所得に関する入力画面</t>
    <rPh sb="0" eb="2">
      <t>ハイトウ</t>
    </rPh>
    <rPh sb="2" eb="4">
      <t>ショトク</t>
    </rPh>
    <rPh sb="5" eb="6">
      <t>カン</t>
    </rPh>
    <rPh sb="8" eb="10">
      <t>ニュウリョク</t>
    </rPh>
    <rPh sb="10" eb="12">
      <t>ガメン</t>
    </rPh>
    <phoneticPr fontId="35"/>
  </si>
  <si>
    <t>配当の種類</t>
    <rPh sb="0" eb="2">
      <t>ハイトウ</t>
    </rPh>
    <rPh sb="3" eb="5">
      <t>シュルイ</t>
    </rPh>
    <phoneticPr fontId="35"/>
  </si>
  <si>
    <t>必要経費の金額</t>
    <rPh sb="0" eb="2">
      <t>ヒツヨウ</t>
    </rPh>
    <rPh sb="2" eb="4">
      <t>ケイヒ</t>
    </rPh>
    <rPh sb="5" eb="7">
      <t>キンガク</t>
    </rPh>
    <phoneticPr fontId="35"/>
  </si>
  <si>
    <t>専従者控除額</t>
    <rPh sb="0" eb="3">
      <t>センジュウシャ</t>
    </rPh>
    <rPh sb="3" eb="5">
      <t>コウジョ</t>
    </rPh>
    <rPh sb="5" eb="6">
      <t>ガク</t>
    </rPh>
    <phoneticPr fontId="35"/>
  </si>
  <si>
    <t>事業専従者がいる場合は、こちら</t>
  </si>
  <si>
    <t>同一行に入力漏れがあると、専従者控除額の合計金額が算定されませんので、ご注意ください。</t>
    <rPh sb="0" eb="1">
      <t>ドウ</t>
    </rPh>
    <rPh sb="1" eb="2">
      <t>イツ</t>
    </rPh>
    <rPh sb="2" eb="3">
      <t>ギョウ</t>
    </rPh>
    <rPh sb="4" eb="6">
      <t>ニュウリョク</t>
    </rPh>
    <rPh sb="6" eb="7">
      <t>モ</t>
    </rPh>
    <rPh sb="13" eb="16">
      <t>センジュウシャ</t>
    </rPh>
    <rPh sb="16" eb="18">
      <t>コウジョ</t>
    </rPh>
    <rPh sb="18" eb="19">
      <t>ガク</t>
    </rPh>
    <rPh sb="20" eb="22">
      <t>ゴウケイ</t>
    </rPh>
    <rPh sb="22" eb="24">
      <t>キンガク</t>
    </rPh>
    <rPh sb="25" eb="27">
      <t>サンテイ</t>
    </rPh>
    <rPh sb="36" eb="38">
      <t>チュウイ</t>
    </rPh>
    <phoneticPr fontId="35"/>
  </si>
  <si>
    <t>支払確定年月</t>
    <rPh sb="0" eb="2">
      <t>シハライ</t>
    </rPh>
    <rPh sb="2" eb="4">
      <t>カクテイ</t>
    </rPh>
    <rPh sb="4" eb="6">
      <t>ネンゲツ</t>
    </rPh>
    <phoneticPr fontId="2"/>
  </si>
  <si>
    <t>配当所得の計算</t>
    <rPh sb="0" eb="2">
      <t>ハイトウ</t>
    </rPh>
    <rPh sb="2" eb="4">
      <t>ショトク</t>
    </rPh>
    <rPh sb="5" eb="7">
      <t>ケイサン</t>
    </rPh>
    <phoneticPr fontId="35"/>
  </si>
  <si>
    <t>事業専従者控除額の計算</t>
    <rPh sb="0" eb="2">
      <t>ジギョウ</t>
    </rPh>
    <rPh sb="2" eb="5">
      <t>センジュウシャ</t>
    </rPh>
    <rPh sb="5" eb="7">
      <t>コウジョ</t>
    </rPh>
    <rPh sb="7" eb="8">
      <t>ガク</t>
    </rPh>
    <rPh sb="9" eb="11">
      <t>ケイサン</t>
    </rPh>
    <phoneticPr fontId="35"/>
  </si>
  <si>
    <t>国外配当に係る
外国所得税の金額</t>
    <rPh sb="0" eb="2">
      <t>コクガイ</t>
    </rPh>
    <rPh sb="2" eb="4">
      <t>ハイトウ</t>
    </rPh>
    <rPh sb="5" eb="6">
      <t>カカ</t>
    </rPh>
    <rPh sb="8" eb="10">
      <t>ガイコク</t>
    </rPh>
    <rPh sb="10" eb="13">
      <t>ショトクゼイ</t>
    </rPh>
    <rPh sb="14" eb="16">
      <t>キンガク</t>
    </rPh>
    <phoneticPr fontId="35"/>
  </si>
  <si>
    <t>配当を生じる元本（株式等）を取得するために必要になった負債の利子</t>
    <rPh sb="0" eb="2">
      <t>ハイトウ</t>
    </rPh>
    <rPh sb="3" eb="4">
      <t>ショウ</t>
    </rPh>
    <rPh sb="6" eb="8">
      <t>ガンポン</t>
    </rPh>
    <rPh sb="9" eb="11">
      <t>カブシキ</t>
    </rPh>
    <rPh sb="11" eb="12">
      <t>トウ</t>
    </rPh>
    <rPh sb="14" eb="16">
      <t>シュトク</t>
    </rPh>
    <rPh sb="21" eb="23">
      <t>ヒツヨウ</t>
    </rPh>
    <rPh sb="27" eb="29">
      <t>フサイ</t>
    </rPh>
    <rPh sb="30" eb="32">
      <t>リシ</t>
    </rPh>
    <phoneticPr fontId="35"/>
  </si>
  <si>
    <t>源泉徴収税や配当割額の控除前の金額</t>
    <rPh sb="0" eb="2">
      <t>ゲンセン</t>
    </rPh>
    <rPh sb="2" eb="4">
      <t>チョウシュウ</t>
    </rPh>
    <rPh sb="4" eb="5">
      <t>ゼイ</t>
    </rPh>
    <rPh sb="6" eb="8">
      <t>ハイトウ</t>
    </rPh>
    <rPh sb="8" eb="9">
      <t>ワリ</t>
    </rPh>
    <rPh sb="9" eb="10">
      <t>ガク</t>
    </rPh>
    <rPh sb="11" eb="13">
      <t>コウジョ</t>
    </rPh>
    <rPh sb="13" eb="14">
      <t>マエ</t>
    </rPh>
    <rPh sb="15" eb="17">
      <t>キンガク</t>
    </rPh>
    <phoneticPr fontId="35"/>
  </si>
  <si>
    <t>配当の支払いが確定した年月</t>
    <rPh sb="0" eb="2">
      <t>ハイトウ</t>
    </rPh>
    <rPh sb="3" eb="5">
      <t>シハライ</t>
    </rPh>
    <rPh sb="7" eb="9">
      <t>カクテイ</t>
    </rPh>
    <rPh sb="11" eb="13">
      <t>ネンゲツ</t>
    </rPh>
    <phoneticPr fontId="35"/>
  </si>
  <si>
    <t>配当の支払会社の名称や所在地等</t>
    <rPh sb="0" eb="2">
      <t>ハイトウ</t>
    </rPh>
    <rPh sb="3" eb="5">
      <t>シハライ</t>
    </rPh>
    <rPh sb="5" eb="7">
      <t>ガイシャ</t>
    </rPh>
    <rPh sb="8" eb="10">
      <t>メイショウ</t>
    </rPh>
    <rPh sb="11" eb="14">
      <t>ショザイチ</t>
    </rPh>
    <rPh sb="14" eb="15">
      <t>トウ</t>
    </rPh>
    <phoneticPr fontId="35"/>
  </si>
  <si>
    <t>上場株式、非上場株式、出資配当金や投資信託などの種類</t>
    <rPh sb="0" eb="2">
      <t>ジョウジョウ</t>
    </rPh>
    <rPh sb="2" eb="4">
      <t>カブシキ</t>
    </rPh>
    <rPh sb="5" eb="8">
      <t>ヒジョウジョウ</t>
    </rPh>
    <rPh sb="8" eb="10">
      <t>カブシキ</t>
    </rPh>
    <rPh sb="11" eb="13">
      <t>シュッシ</t>
    </rPh>
    <rPh sb="13" eb="16">
      <t>ハイトウキン</t>
    </rPh>
    <rPh sb="17" eb="19">
      <t>トウシ</t>
    </rPh>
    <rPh sb="19" eb="21">
      <t>シンタク</t>
    </rPh>
    <rPh sb="24" eb="26">
      <t>シュルイ</t>
    </rPh>
    <phoneticPr fontId="35"/>
  </si>
  <si>
    <t>必要経費</t>
    <rPh sb="0" eb="2">
      <t>ヒツヨウ</t>
    </rPh>
    <rPh sb="2" eb="4">
      <t>ケイヒ</t>
    </rPh>
    <phoneticPr fontId="35"/>
  </si>
  <si>
    <t>配当の種類</t>
    <rPh sb="0" eb="2">
      <t>ハイトウ</t>
    </rPh>
    <rPh sb="3" eb="5">
      <t>シュルイ</t>
    </rPh>
    <phoneticPr fontId="35"/>
  </si>
  <si>
    <t>支払確定日</t>
    <rPh sb="0" eb="2">
      <t>シハライ</t>
    </rPh>
    <rPh sb="2" eb="4">
      <t>カクテイ</t>
    </rPh>
    <rPh sb="4" eb="5">
      <t>ビ</t>
    </rPh>
    <phoneticPr fontId="35"/>
  </si>
  <si>
    <t>行番号</t>
    <rPh sb="0" eb="3">
      <t>ギョウバンゴウ</t>
    </rPh>
    <phoneticPr fontId="35"/>
  </si>
  <si>
    <t>総合譲渡、一時所得の計算</t>
    <rPh sb="0" eb="2">
      <t>ソウゴウ</t>
    </rPh>
    <rPh sb="2" eb="4">
      <t>ジョウト</t>
    </rPh>
    <rPh sb="5" eb="7">
      <t>イチジ</t>
    </rPh>
    <rPh sb="7" eb="9">
      <t>ショトク</t>
    </rPh>
    <rPh sb="10" eb="12">
      <t>ケイサン</t>
    </rPh>
    <phoneticPr fontId="35"/>
  </si>
  <si>
    <t>総合譲渡短期</t>
    <rPh sb="0" eb="2">
      <t>ソウゴウ</t>
    </rPh>
    <rPh sb="2" eb="4">
      <t>ジョウト</t>
    </rPh>
    <rPh sb="4" eb="6">
      <t>タンキ</t>
    </rPh>
    <phoneticPr fontId="35"/>
  </si>
  <si>
    <t>総合譲渡（短期）</t>
    <rPh sb="0" eb="2">
      <t>ソウゴウ</t>
    </rPh>
    <rPh sb="2" eb="4">
      <t>ジョウト</t>
    </rPh>
    <rPh sb="5" eb="7">
      <t>タンキ</t>
    </rPh>
    <phoneticPr fontId="35"/>
  </si>
  <si>
    <t>総合譲渡（長期）</t>
    <rPh sb="0" eb="2">
      <t>ソウゴウ</t>
    </rPh>
    <rPh sb="2" eb="4">
      <t>ジョウト</t>
    </rPh>
    <rPh sb="5" eb="7">
      <t>チョウキ</t>
    </rPh>
    <phoneticPr fontId="35"/>
  </si>
  <si>
    <t>一時所得</t>
    <rPh sb="0" eb="2">
      <t>イチジ</t>
    </rPh>
    <rPh sb="2" eb="4">
      <t>ショトク</t>
    </rPh>
    <phoneticPr fontId="35"/>
  </si>
  <si>
    <t>収入金額</t>
    <rPh sb="0" eb="2">
      <t>シュウニュウ</t>
    </rPh>
    <rPh sb="2" eb="4">
      <t>キンガク</t>
    </rPh>
    <phoneticPr fontId="35"/>
  </si>
  <si>
    <t>必要経費</t>
    <rPh sb="0" eb="2">
      <t>ヒツヨウ</t>
    </rPh>
    <rPh sb="2" eb="4">
      <t>ケイヒ</t>
    </rPh>
    <phoneticPr fontId="35"/>
  </si>
  <si>
    <t>差引金額</t>
    <rPh sb="0" eb="2">
      <t>サシヒキ</t>
    </rPh>
    <rPh sb="2" eb="4">
      <t>キンガク</t>
    </rPh>
    <phoneticPr fontId="35"/>
  </si>
  <si>
    <t>特別控除</t>
    <rPh sb="0" eb="2">
      <t>トクベツ</t>
    </rPh>
    <rPh sb="2" eb="4">
      <t>コウジョ</t>
    </rPh>
    <phoneticPr fontId="35"/>
  </si>
  <si>
    <t>総合譲渡所得、一時所得に関する入力画面</t>
    <rPh sb="0" eb="2">
      <t>ソウゴウ</t>
    </rPh>
    <rPh sb="2" eb="4">
      <t>ジョウト</t>
    </rPh>
    <rPh sb="4" eb="6">
      <t>ショトク</t>
    </rPh>
    <rPh sb="7" eb="9">
      <t>イチジ</t>
    </rPh>
    <rPh sb="9" eb="11">
      <t>ショトク</t>
    </rPh>
    <rPh sb="12" eb="13">
      <t>カン</t>
    </rPh>
    <rPh sb="15" eb="17">
      <t>ニュウリョク</t>
    </rPh>
    <rPh sb="17" eb="19">
      <t>ガメン</t>
    </rPh>
    <phoneticPr fontId="35"/>
  </si>
  <si>
    <t>（１）収入金額を入力してください。</t>
    <rPh sb="3" eb="5">
      <t>シュウニュウ</t>
    </rPh>
    <rPh sb="5" eb="7">
      <t>キンガク</t>
    </rPh>
    <rPh sb="6" eb="7">
      <t>ニュウキン</t>
    </rPh>
    <rPh sb="8" eb="10">
      <t>ニュウリョク</t>
    </rPh>
    <phoneticPr fontId="35"/>
  </si>
  <si>
    <t>（２）必要経費の金額を入力してください。</t>
    <rPh sb="3" eb="5">
      <t>ヒツヨウ</t>
    </rPh>
    <rPh sb="5" eb="7">
      <t>ケイヒ</t>
    </rPh>
    <rPh sb="8" eb="10">
      <t>キンガク</t>
    </rPh>
    <rPh sb="11" eb="13">
      <t>ニュウリョク</t>
    </rPh>
    <phoneticPr fontId="35"/>
  </si>
  <si>
    <t>（１）資産の譲渡の日が取得年月日から５年以内の場合【総合譲渡所得（短期）】</t>
    <rPh sb="3" eb="5">
      <t>シサン</t>
    </rPh>
    <rPh sb="6" eb="8">
      <t>ジョウト</t>
    </rPh>
    <rPh sb="9" eb="10">
      <t>ヒ</t>
    </rPh>
    <rPh sb="11" eb="13">
      <t>シュトク</t>
    </rPh>
    <rPh sb="13" eb="15">
      <t>ネンゲツ</t>
    </rPh>
    <rPh sb="15" eb="16">
      <t>ヒ</t>
    </rPh>
    <rPh sb="19" eb="20">
      <t>ネン</t>
    </rPh>
    <rPh sb="20" eb="22">
      <t>イナイ</t>
    </rPh>
    <rPh sb="23" eb="25">
      <t>バアイ</t>
    </rPh>
    <rPh sb="26" eb="28">
      <t>ソウゴウ</t>
    </rPh>
    <rPh sb="28" eb="30">
      <t>ジョウト</t>
    </rPh>
    <rPh sb="30" eb="32">
      <t>ショトク</t>
    </rPh>
    <rPh sb="33" eb="35">
      <t>タンキ</t>
    </rPh>
    <phoneticPr fontId="35"/>
  </si>
  <si>
    <t>①収入金額を入力してください。</t>
    <rPh sb="1" eb="3">
      <t>シュウニュウ</t>
    </rPh>
    <rPh sb="3" eb="5">
      <t>キンガク</t>
    </rPh>
    <rPh sb="6" eb="8">
      <t>ニュウリョク</t>
    </rPh>
    <phoneticPr fontId="35"/>
  </si>
  <si>
    <t>②必要経費の金額を入力してください。</t>
    <rPh sb="1" eb="3">
      <t>ヒツヨウ</t>
    </rPh>
    <rPh sb="3" eb="5">
      <t>ケイヒ</t>
    </rPh>
    <rPh sb="6" eb="8">
      <t>キンガク</t>
    </rPh>
    <rPh sb="9" eb="11">
      <t>ニュウリョク</t>
    </rPh>
    <phoneticPr fontId="35"/>
  </si>
  <si>
    <t>（２）資産の譲渡の日が取得年月日から５年を超えている場合【総合譲渡所得（長期）】</t>
    <rPh sb="3" eb="5">
      <t>シサン</t>
    </rPh>
    <rPh sb="6" eb="8">
      <t>ジョウト</t>
    </rPh>
    <rPh sb="9" eb="10">
      <t>ヒ</t>
    </rPh>
    <rPh sb="11" eb="13">
      <t>シュトク</t>
    </rPh>
    <rPh sb="13" eb="16">
      <t>ネンガッピ</t>
    </rPh>
    <rPh sb="19" eb="20">
      <t>ネン</t>
    </rPh>
    <rPh sb="21" eb="22">
      <t>コ</t>
    </rPh>
    <rPh sb="26" eb="28">
      <t>バアイ</t>
    </rPh>
    <rPh sb="29" eb="31">
      <t>ソウゴウ</t>
    </rPh>
    <rPh sb="31" eb="33">
      <t>ジョウト</t>
    </rPh>
    <rPh sb="33" eb="35">
      <t>ショトク</t>
    </rPh>
    <rPh sb="36" eb="38">
      <t>チョウキ</t>
    </rPh>
    <phoneticPr fontId="35"/>
  </si>
  <si>
    <t>該当がない場合は、空欄のままで結構です。</t>
    <rPh sb="0" eb="2">
      <t>ガイトウ</t>
    </rPh>
    <rPh sb="5" eb="7">
      <t>バアイ</t>
    </rPh>
    <rPh sb="9" eb="11">
      <t>クウラン</t>
    </rPh>
    <rPh sb="15" eb="17">
      <t>ケッコウ</t>
    </rPh>
    <phoneticPr fontId="35"/>
  </si>
  <si>
    <t>総合譲渡所得の損益通算</t>
    <rPh sb="0" eb="2">
      <t>ソウゴウ</t>
    </rPh>
    <rPh sb="2" eb="4">
      <t>ジョウト</t>
    </rPh>
    <rPh sb="4" eb="6">
      <t>ショトク</t>
    </rPh>
    <rPh sb="7" eb="9">
      <t>ソンエキ</t>
    </rPh>
    <rPh sb="9" eb="11">
      <t>ツウサン</t>
    </rPh>
    <phoneticPr fontId="35"/>
  </si>
  <si>
    <t>総合譲渡長期</t>
    <rPh sb="0" eb="2">
      <t>ソウゴウ</t>
    </rPh>
    <rPh sb="2" eb="4">
      <t>ジョウト</t>
    </rPh>
    <rPh sb="4" eb="6">
      <t>チョウキ</t>
    </rPh>
    <phoneticPr fontId="35"/>
  </si>
  <si>
    <t>損益通算の必要性</t>
    <rPh sb="0" eb="2">
      <t>ソンエキ</t>
    </rPh>
    <rPh sb="2" eb="4">
      <t>ツウサン</t>
    </rPh>
    <rPh sb="5" eb="7">
      <t>ヒツヨウ</t>
    </rPh>
    <rPh sb="7" eb="8">
      <t>セイ</t>
    </rPh>
    <phoneticPr fontId="35"/>
  </si>
  <si>
    <t>(損益通算前プラス）差引金額</t>
    <rPh sb="1" eb="3">
      <t>ソンエキ</t>
    </rPh>
    <rPh sb="3" eb="5">
      <t>ツウサン</t>
    </rPh>
    <rPh sb="5" eb="6">
      <t>マエ</t>
    </rPh>
    <rPh sb="10" eb="12">
      <t>サシヒキ</t>
    </rPh>
    <rPh sb="12" eb="14">
      <t>キンガク</t>
    </rPh>
    <phoneticPr fontId="35"/>
  </si>
  <si>
    <t>（損益通算前マイナス）差引金額</t>
    <rPh sb="1" eb="3">
      <t>ソンエキ</t>
    </rPh>
    <rPh sb="3" eb="5">
      <t>ツウサン</t>
    </rPh>
    <rPh sb="5" eb="6">
      <t>マエ</t>
    </rPh>
    <rPh sb="11" eb="13">
      <t>サシヒキ</t>
    </rPh>
    <rPh sb="13" eb="15">
      <t>キンガク</t>
    </rPh>
    <phoneticPr fontId="35"/>
  </si>
  <si>
    <t>総合譲渡所得の特別控除</t>
    <rPh sb="0" eb="2">
      <t>ソウゴウ</t>
    </rPh>
    <rPh sb="2" eb="4">
      <t>ジョウト</t>
    </rPh>
    <rPh sb="4" eb="6">
      <t>ショトク</t>
    </rPh>
    <rPh sb="7" eb="9">
      <t>トクベツ</t>
    </rPh>
    <rPh sb="9" eb="11">
      <t>コウジョ</t>
    </rPh>
    <phoneticPr fontId="35"/>
  </si>
  <si>
    <t>０円以下の場合</t>
    <rPh sb="1" eb="4">
      <t>エンイカ</t>
    </rPh>
    <rPh sb="5" eb="7">
      <t>バアイ</t>
    </rPh>
    <phoneticPr fontId="35"/>
  </si>
  <si>
    <t>50万円以下の場合</t>
    <rPh sb="2" eb="4">
      <t>マンエン</t>
    </rPh>
    <rPh sb="4" eb="6">
      <t>イカ</t>
    </rPh>
    <rPh sb="7" eb="9">
      <t>バアイ</t>
    </rPh>
    <phoneticPr fontId="35"/>
  </si>
  <si>
    <t>50万円超の場合</t>
    <rPh sb="2" eb="4">
      <t>マンエン</t>
    </rPh>
    <rPh sb="4" eb="5">
      <t>チョウ</t>
    </rPh>
    <rPh sb="6" eb="8">
      <t>バアイ</t>
    </rPh>
    <phoneticPr fontId="35"/>
  </si>
  <si>
    <t>特別控除の金額</t>
    <rPh sb="0" eb="2">
      <t>トクベツ</t>
    </rPh>
    <rPh sb="2" eb="4">
      <t>コウジョ</t>
    </rPh>
    <rPh sb="5" eb="7">
      <t>キンガク</t>
    </rPh>
    <phoneticPr fontId="35"/>
  </si>
  <si>
    <t>所得金額（特別控除前）</t>
    <rPh sb="0" eb="2">
      <t>ショトク</t>
    </rPh>
    <rPh sb="2" eb="3">
      <t>キン</t>
    </rPh>
    <rPh sb="3" eb="4">
      <t>ガク</t>
    </rPh>
    <rPh sb="5" eb="7">
      <t>トクベツ</t>
    </rPh>
    <rPh sb="7" eb="9">
      <t>コウジョ</t>
    </rPh>
    <rPh sb="9" eb="10">
      <t>マエ</t>
    </rPh>
    <phoneticPr fontId="35"/>
  </si>
  <si>
    <t>特別控除後の金額</t>
    <rPh sb="0" eb="2">
      <t>トクベツ</t>
    </rPh>
    <rPh sb="2" eb="4">
      <t>コウジョ</t>
    </rPh>
    <rPh sb="4" eb="5">
      <t>ゴ</t>
    </rPh>
    <rPh sb="6" eb="8">
      <t>キンガク</t>
    </rPh>
    <phoneticPr fontId="35"/>
  </si>
  <si>
    <t>総合譲渡短期</t>
    <rPh sb="0" eb="2">
      <t>ソウゴウ</t>
    </rPh>
    <rPh sb="2" eb="4">
      <t>ジョウト</t>
    </rPh>
    <rPh sb="4" eb="6">
      <t>タンキ</t>
    </rPh>
    <phoneticPr fontId="35"/>
  </si>
  <si>
    <t>総合譲渡長期</t>
    <rPh sb="0" eb="2">
      <t>ソウゴウ</t>
    </rPh>
    <rPh sb="2" eb="4">
      <t>ジョウト</t>
    </rPh>
    <rPh sb="4" eb="6">
      <t>チョウキ</t>
    </rPh>
    <phoneticPr fontId="35"/>
  </si>
  <si>
    <t>譲渡所得金額の計算</t>
    <rPh sb="0" eb="2">
      <t>ジョウト</t>
    </rPh>
    <rPh sb="2" eb="4">
      <t>ショトク</t>
    </rPh>
    <rPh sb="4" eb="6">
      <t>キンガク</t>
    </rPh>
    <rPh sb="7" eb="9">
      <t>ケイサン</t>
    </rPh>
    <phoneticPr fontId="35"/>
  </si>
  <si>
    <t>総合譲渡短期適用後の特別控除の金額</t>
    <rPh sb="0" eb="2">
      <t>ソウゴウ</t>
    </rPh>
    <rPh sb="2" eb="4">
      <t>ジョウト</t>
    </rPh>
    <rPh sb="4" eb="6">
      <t>タンキ</t>
    </rPh>
    <rPh sb="6" eb="8">
      <t>テキヨウ</t>
    </rPh>
    <rPh sb="8" eb="9">
      <t>ゴ</t>
    </rPh>
    <rPh sb="10" eb="12">
      <t>トクベツ</t>
    </rPh>
    <rPh sb="12" eb="14">
      <t>コウジョ</t>
    </rPh>
    <rPh sb="15" eb="17">
      <t>キンガク</t>
    </rPh>
    <phoneticPr fontId="35"/>
  </si>
  <si>
    <t>総合譲渡長期×１/２</t>
    <rPh sb="0" eb="2">
      <t>ソウゴウ</t>
    </rPh>
    <rPh sb="2" eb="4">
      <t>ジョウト</t>
    </rPh>
    <rPh sb="4" eb="6">
      <t>チョウキ</t>
    </rPh>
    <phoneticPr fontId="35"/>
  </si>
  <si>
    <t>生命保険料控除の計算</t>
    <rPh sb="0" eb="2">
      <t>セイメイ</t>
    </rPh>
    <rPh sb="2" eb="5">
      <t>ホケンリョウ</t>
    </rPh>
    <rPh sb="5" eb="7">
      <t>コウジョ</t>
    </rPh>
    <rPh sb="8" eb="10">
      <t>ケイサン</t>
    </rPh>
    <phoneticPr fontId="35"/>
  </si>
  <si>
    <t>個人年金保険料控除</t>
    <rPh sb="0" eb="2">
      <t>コジン</t>
    </rPh>
    <rPh sb="2" eb="4">
      <t>ネンキン</t>
    </rPh>
    <rPh sb="4" eb="7">
      <t>ホケンリョウ</t>
    </rPh>
    <rPh sb="7" eb="9">
      <t>コウジョ</t>
    </rPh>
    <phoneticPr fontId="35"/>
  </si>
  <si>
    <t>一般生命保険料控除</t>
    <rPh sb="0" eb="2">
      <t>イッパン</t>
    </rPh>
    <rPh sb="2" eb="4">
      <t>セイメイ</t>
    </rPh>
    <rPh sb="4" eb="7">
      <t>ホケンリョウ</t>
    </rPh>
    <rPh sb="7" eb="9">
      <t>コウジョ</t>
    </rPh>
    <phoneticPr fontId="35"/>
  </si>
  <si>
    <t>介護医療保険料控除</t>
    <rPh sb="0" eb="2">
      <t>カイゴ</t>
    </rPh>
    <rPh sb="2" eb="4">
      <t>イリョウ</t>
    </rPh>
    <rPh sb="4" eb="7">
      <t>ホケンリョウ</t>
    </rPh>
    <rPh sb="7" eb="9">
      <t>コウジョ</t>
    </rPh>
    <phoneticPr fontId="35"/>
  </si>
  <si>
    <t>配偶者控除</t>
    <rPh sb="0" eb="3">
      <t>ハイグウシャ</t>
    </rPh>
    <rPh sb="3" eb="5">
      <t>コウジョ</t>
    </rPh>
    <phoneticPr fontId="35"/>
  </si>
  <si>
    <t>控除額</t>
    <rPh sb="0" eb="2">
      <t>コウジョ</t>
    </rPh>
    <rPh sb="2" eb="3">
      <t>ガク</t>
    </rPh>
    <phoneticPr fontId="35"/>
  </si>
  <si>
    <t>配偶者特別控除</t>
    <rPh sb="0" eb="2">
      <t>ハイグウ</t>
    </rPh>
    <rPh sb="2" eb="3">
      <t>シャ</t>
    </rPh>
    <rPh sb="3" eb="5">
      <t>トクベツ</t>
    </rPh>
    <rPh sb="5" eb="7">
      <t>コウジョ</t>
    </rPh>
    <phoneticPr fontId="35"/>
  </si>
  <si>
    <t>配偶者控除、配偶者特別控除の計算</t>
    <rPh sb="0" eb="3">
      <t>ハイグウシャ</t>
    </rPh>
    <rPh sb="3" eb="5">
      <t>コウジョ</t>
    </rPh>
    <rPh sb="6" eb="9">
      <t>ハイグウシャ</t>
    </rPh>
    <rPh sb="9" eb="11">
      <t>トクベツ</t>
    </rPh>
    <rPh sb="11" eb="13">
      <t>コウジョ</t>
    </rPh>
    <rPh sb="14" eb="16">
      <t>ケイサン</t>
    </rPh>
    <phoneticPr fontId="35"/>
  </si>
  <si>
    <t>勤労学生控除の計算</t>
    <rPh sb="0" eb="2">
      <t>キンロウ</t>
    </rPh>
    <rPh sb="2" eb="4">
      <t>ガクセイ</t>
    </rPh>
    <rPh sb="4" eb="6">
      <t>コウジョ</t>
    </rPh>
    <rPh sb="7" eb="9">
      <t>ケイサン</t>
    </rPh>
    <phoneticPr fontId="35"/>
  </si>
  <si>
    <t>障害者控除の計算</t>
    <rPh sb="0" eb="3">
      <t>ショウガイシャ</t>
    </rPh>
    <rPh sb="3" eb="5">
      <t>コウジョ</t>
    </rPh>
    <rPh sb="6" eb="8">
      <t>ケイサン</t>
    </rPh>
    <phoneticPr fontId="35"/>
  </si>
  <si>
    <t>年少扶養</t>
    <rPh sb="0" eb="2">
      <t>ネンショウ</t>
    </rPh>
    <rPh sb="2" eb="4">
      <t>フヨウ</t>
    </rPh>
    <phoneticPr fontId="35"/>
  </si>
  <si>
    <t>年号</t>
    <rPh sb="0" eb="2">
      <t>ネンゴウ</t>
    </rPh>
    <phoneticPr fontId="35"/>
  </si>
  <si>
    <t>範囲</t>
    <rPh sb="0" eb="2">
      <t>ハンイ</t>
    </rPh>
    <phoneticPr fontId="35"/>
  </si>
  <si>
    <t>西暦_16歳未満</t>
    <rPh sb="0" eb="2">
      <t>セイレキ</t>
    </rPh>
    <rPh sb="5" eb="6">
      <t>サイ</t>
    </rPh>
    <rPh sb="6" eb="8">
      <t>ミマン</t>
    </rPh>
    <phoneticPr fontId="19"/>
  </si>
  <si>
    <t>障害者控除額の計算</t>
    <rPh sb="0" eb="3">
      <t>ショウガイシャ</t>
    </rPh>
    <rPh sb="3" eb="5">
      <t>コウジョ</t>
    </rPh>
    <rPh sb="5" eb="6">
      <t>ガク</t>
    </rPh>
    <rPh sb="7" eb="9">
      <t>ケイサン</t>
    </rPh>
    <phoneticPr fontId="35"/>
  </si>
  <si>
    <t>１人目</t>
    <rPh sb="1" eb="2">
      <t>ニン</t>
    </rPh>
    <rPh sb="2" eb="3">
      <t>メ</t>
    </rPh>
    <phoneticPr fontId="35"/>
  </si>
  <si>
    <t>２人目</t>
    <rPh sb="1" eb="2">
      <t>ニン</t>
    </rPh>
    <rPh sb="2" eb="3">
      <t>メ</t>
    </rPh>
    <phoneticPr fontId="35"/>
  </si>
  <si>
    <t>控除額</t>
    <rPh sb="0" eb="2">
      <t>コウジョ</t>
    </rPh>
    <rPh sb="2" eb="3">
      <t>ガク</t>
    </rPh>
    <phoneticPr fontId="35"/>
  </si>
  <si>
    <t>控除額</t>
    <rPh sb="0" eb="2">
      <t>コウジョ</t>
    </rPh>
    <rPh sb="2" eb="3">
      <t>ガク</t>
    </rPh>
    <phoneticPr fontId="35"/>
  </si>
  <si>
    <t>年度</t>
    <rPh sb="0" eb="2">
      <t>ネンド</t>
    </rPh>
    <phoneticPr fontId="35"/>
  </si>
  <si>
    <t>りんご庁舎　２階　市民証明コーナー</t>
    <rPh sb="3" eb="5">
      <t>チョウシャ</t>
    </rPh>
    <rPh sb="7" eb="8">
      <t>カイ</t>
    </rPh>
    <rPh sb="9" eb="11">
      <t>シミン</t>
    </rPh>
    <rPh sb="11" eb="13">
      <t>ショウメイ</t>
    </rPh>
    <phoneticPr fontId="19"/>
  </si>
  <si>
    <t>住所</t>
    <rPh sb="0" eb="2">
      <t>ジュウショ</t>
    </rPh>
    <phoneticPr fontId="19"/>
  </si>
  <si>
    <t>社会保険料控除の計算</t>
    <rPh sb="0" eb="2">
      <t>シャカイ</t>
    </rPh>
    <rPh sb="2" eb="5">
      <t>ホケンリョウ</t>
    </rPh>
    <rPh sb="5" eb="7">
      <t>コウジョ</t>
    </rPh>
    <rPh sb="8" eb="10">
      <t>ケイサン</t>
    </rPh>
    <phoneticPr fontId="35"/>
  </si>
  <si>
    <t>控除額</t>
    <rPh sb="0" eb="2">
      <t>コウジョ</t>
    </rPh>
    <rPh sb="2" eb="3">
      <t>ガク</t>
    </rPh>
    <phoneticPr fontId="35"/>
  </si>
  <si>
    <t>雑損控除の計算</t>
    <rPh sb="0" eb="2">
      <t>ザッソン</t>
    </rPh>
    <rPh sb="2" eb="4">
      <t>コウジョ</t>
    </rPh>
    <rPh sb="5" eb="7">
      <t>ケイサン</t>
    </rPh>
    <phoneticPr fontId="35"/>
  </si>
  <si>
    <t>同居別居の区別</t>
    <rPh sb="0" eb="2">
      <t>ドウキョ</t>
    </rPh>
    <rPh sb="2" eb="4">
      <t>ベッキョ</t>
    </rPh>
    <rPh sb="5" eb="7">
      <t>クベツ</t>
    </rPh>
    <phoneticPr fontId="35"/>
  </si>
  <si>
    <t>必要経費の金額（円）</t>
    <rPh sb="0" eb="2">
      <t>ヒツヨウ</t>
    </rPh>
    <rPh sb="2" eb="4">
      <t>ケイヒ</t>
    </rPh>
    <rPh sb="5" eb="7">
      <t>キンガク</t>
    </rPh>
    <rPh sb="8" eb="9">
      <t>エン</t>
    </rPh>
    <phoneticPr fontId="35"/>
  </si>
  <si>
    <t>所得金額（円）</t>
    <rPh sb="0" eb="2">
      <t>ショトク</t>
    </rPh>
    <rPh sb="2" eb="4">
      <t>キンガク</t>
    </rPh>
    <rPh sb="5" eb="6">
      <t>エン</t>
    </rPh>
    <phoneticPr fontId="35"/>
  </si>
  <si>
    <t>勤務日数</t>
    <rPh sb="0" eb="2">
      <t>キンム</t>
    </rPh>
    <rPh sb="2" eb="4">
      <t>ニッスウ</t>
    </rPh>
    <phoneticPr fontId="2"/>
  </si>
  <si>
    <t>給与所得の源泉徴収票がない方は、下記の欄のうち、「日給と勤務日数」または「月給」、「賞与等」の欄について入力してください。</t>
    <rPh sb="25" eb="27">
      <t>ニッキュウ</t>
    </rPh>
    <rPh sb="28" eb="30">
      <t>キンム</t>
    </rPh>
    <rPh sb="30" eb="32">
      <t>ニッスウ</t>
    </rPh>
    <rPh sb="37" eb="39">
      <t>ゲッキュウ</t>
    </rPh>
    <rPh sb="42" eb="44">
      <t>ショウヨ</t>
    </rPh>
    <rPh sb="44" eb="45">
      <t>トウ</t>
    </rPh>
    <phoneticPr fontId="35"/>
  </si>
  <si>
    <t>※注意事項</t>
    <rPh sb="1" eb="3">
      <t>チュウイ</t>
    </rPh>
    <rPh sb="3" eb="5">
      <t>ジコウ</t>
    </rPh>
    <phoneticPr fontId="35"/>
  </si>
  <si>
    <t>源泉徴収票がある方は、こちらを利用してください。</t>
    <phoneticPr fontId="35"/>
  </si>
  <si>
    <t>報酬等を６か所以上から受け取っている場合は、集計した金額を入力し、任意の様式に内訳を記載してください。</t>
    <rPh sb="0" eb="3">
      <t>ホウシュウナド</t>
    </rPh>
    <rPh sb="22" eb="24">
      <t>シュウケイ</t>
    </rPh>
    <phoneticPr fontId="2"/>
  </si>
  <si>
    <t>給与所得の内訳</t>
    <rPh sb="0" eb="2">
      <t>キュウヨ</t>
    </rPh>
    <rPh sb="2" eb="4">
      <t>ショトク</t>
    </rPh>
    <rPh sb="5" eb="7">
      <t>ウチワケ</t>
    </rPh>
    <phoneticPr fontId="35"/>
  </si>
  <si>
    <t>賞与等</t>
    <rPh sb="0" eb="2">
      <t>ショウヨ</t>
    </rPh>
    <rPh sb="2" eb="3">
      <t>トウ</t>
    </rPh>
    <phoneticPr fontId="35"/>
  </si>
  <si>
    <t>合計金額</t>
    <rPh sb="0" eb="2">
      <t>ゴウケイ</t>
    </rPh>
    <rPh sb="2" eb="4">
      <t>キンガク</t>
    </rPh>
    <phoneticPr fontId="35"/>
  </si>
  <si>
    <t>合計</t>
    <rPh sb="0" eb="2">
      <t>ゴウケイ</t>
    </rPh>
    <phoneticPr fontId="35"/>
  </si>
  <si>
    <t>番号</t>
    <rPh sb="0" eb="2">
      <t>バンゴウ</t>
    </rPh>
    <phoneticPr fontId="35"/>
  </si>
  <si>
    <t>資産の種類</t>
    <rPh sb="0" eb="2">
      <t>シサン</t>
    </rPh>
    <rPh sb="3" eb="5">
      <t>シュルイ</t>
    </rPh>
    <phoneticPr fontId="35"/>
  </si>
  <si>
    <t>損失額、被災損失額（白）</t>
    <phoneticPr fontId="35"/>
  </si>
  <si>
    <t>事業所得（営業等及び農業）並びに不動産所得がある方のうち、当てはまる事柄がある方は、以下の項目について入力してください。</t>
    <rPh sb="0" eb="2">
      <t>ジギョウ</t>
    </rPh>
    <rPh sb="2" eb="4">
      <t>ショトク</t>
    </rPh>
    <rPh sb="5" eb="8">
      <t>エイギョウナド</t>
    </rPh>
    <rPh sb="8" eb="9">
      <t>オヨ</t>
    </rPh>
    <rPh sb="10" eb="12">
      <t>ノウギョウ</t>
    </rPh>
    <rPh sb="13" eb="14">
      <t>ナラ</t>
    </rPh>
    <rPh sb="16" eb="19">
      <t>フドウサン</t>
    </rPh>
    <rPh sb="19" eb="21">
      <t>ショトク</t>
    </rPh>
    <rPh sb="24" eb="25">
      <t>カタ</t>
    </rPh>
    <rPh sb="29" eb="30">
      <t>ア</t>
    </rPh>
    <rPh sb="34" eb="36">
      <t>コトガラ</t>
    </rPh>
    <rPh sb="39" eb="40">
      <t>カタ</t>
    </rPh>
    <rPh sb="42" eb="44">
      <t>イカ</t>
    </rPh>
    <rPh sb="45" eb="47">
      <t>コウモク</t>
    </rPh>
    <rPh sb="51" eb="53">
      <t>ニュウリョク</t>
    </rPh>
    <phoneticPr fontId="19"/>
  </si>
  <si>
    <t>事業所得、不動産所得の収入金額、必要経費などの入力画面へ移る</t>
  </si>
  <si>
    <t>以下の太枠内の項目に必要事項を入力し、申告書を印刷し、申告書に印鑑を押印したうえで、添付資料とともに提出してください。</t>
    <rPh sb="0" eb="2">
      <t>イカ</t>
    </rPh>
    <rPh sb="3" eb="5">
      <t>フトワク</t>
    </rPh>
    <rPh sb="5" eb="6">
      <t>ナイ</t>
    </rPh>
    <rPh sb="7" eb="9">
      <t>コウモク</t>
    </rPh>
    <rPh sb="10" eb="12">
      <t>ヒツヨウ</t>
    </rPh>
    <rPh sb="12" eb="14">
      <t>ジコウ</t>
    </rPh>
    <rPh sb="15" eb="17">
      <t>ニュウリョク</t>
    </rPh>
    <rPh sb="19" eb="22">
      <t>シンコクショ</t>
    </rPh>
    <rPh sb="23" eb="25">
      <t>インサツ</t>
    </rPh>
    <rPh sb="27" eb="30">
      <t>シンコクショ</t>
    </rPh>
    <rPh sb="31" eb="33">
      <t>インカン</t>
    </rPh>
    <rPh sb="34" eb="36">
      <t>オウイン</t>
    </rPh>
    <rPh sb="42" eb="44">
      <t>テンプ</t>
    </rPh>
    <rPh sb="44" eb="46">
      <t>シリョウ</t>
    </rPh>
    <rPh sb="50" eb="52">
      <t>テイシュツ</t>
    </rPh>
    <phoneticPr fontId="19"/>
  </si>
  <si>
    <t>別居の扶養親族</t>
    <rPh sb="0" eb="2">
      <t>ベッキョ</t>
    </rPh>
    <rPh sb="3" eb="5">
      <t>フヨウ</t>
    </rPh>
    <rPh sb="5" eb="7">
      <t>シンゾク</t>
    </rPh>
    <phoneticPr fontId="35"/>
  </si>
  <si>
    <t>別居の人数</t>
    <rPh sb="0" eb="2">
      <t>ベッキョ</t>
    </rPh>
    <rPh sb="3" eb="5">
      <t>ニンズウ</t>
    </rPh>
    <phoneticPr fontId="35"/>
  </si>
  <si>
    <t>別居の親族の氏名</t>
    <rPh sb="0" eb="2">
      <t>ベッキョ</t>
    </rPh>
    <rPh sb="3" eb="5">
      <t>シンゾク</t>
    </rPh>
    <rPh sb="6" eb="8">
      <t>シメイ</t>
    </rPh>
    <phoneticPr fontId="35"/>
  </si>
  <si>
    <t>氏名</t>
    <rPh sb="0" eb="2">
      <t>シメイ</t>
    </rPh>
    <phoneticPr fontId="35"/>
  </si>
  <si>
    <t>住所</t>
    <rPh sb="0" eb="2">
      <t>ジュウショ</t>
    </rPh>
    <phoneticPr fontId="35"/>
  </si>
  <si>
    <t>給与所得の内訳の入力（源泉徴収票のない場合）</t>
    <rPh sb="0" eb="2">
      <t>キュウヨ</t>
    </rPh>
    <rPh sb="2" eb="4">
      <t>ショトク</t>
    </rPh>
    <rPh sb="5" eb="7">
      <t>ウチワケ</t>
    </rPh>
    <rPh sb="8" eb="10">
      <t>ニュウリョク</t>
    </rPh>
    <rPh sb="11" eb="13">
      <t>ゲンセン</t>
    </rPh>
    <rPh sb="13" eb="15">
      <t>チョウシュウ</t>
    </rPh>
    <rPh sb="15" eb="16">
      <t>ヒョウ</t>
    </rPh>
    <rPh sb="19" eb="21">
      <t>バアイ</t>
    </rPh>
    <phoneticPr fontId="35"/>
  </si>
  <si>
    <t>（５）16歳未満の扶養親族（所得控除対象外）</t>
    <rPh sb="5" eb="8">
      <t>サイミマン</t>
    </rPh>
    <rPh sb="9" eb="11">
      <t>フヨウ</t>
    </rPh>
    <rPh sb="11" eb="13">
      <t>シンゾク</t>
    </rPh>
    <rPh sb="14" eb="16">
      <t>ショトク</t>
    </rPh>
    <rPh sb="16" eb="18">
      <t>コウジョ</t>
    </rPh>
    <rPh sb="18" eb="20">
      <t>タイショウ</t>
    </rPh>
    <rPh sb="20" eb="21">
      <t>ガイ</t>
    </rPh>
    <phoneticPr fontId="19"/>
  </si>
  <si>
    <t>←</t>
    <phoneticPr fontId="19"/>
  </si>
  <si>
    <t>地震保険料控除の計算</t>
    <rPh sb="0" eb="2">
      <t>ジシン</t>
    </rPh>
    <rPh sb="2" eb="5">
      <t>ホケンリョウ</t>
    </rPh>
    <rPh sb="5" eb="7">
      <t>コウジョ</t>
    </rPh>
    <rPh sb="8" eb="10">
      <t>ケイサン</t>
    </rPh>
    <phoneticPr fontId="35"/>
  </si>
  <si>
    <t>地震保険料控除額</t>
    <rPh sb="0" eb="2">
      <t>ジシン</t>
    </rPh>
    <rPh sb="2" eb="5">
      <t>ホケンリョウ</t>
    </rPh>
    <rPh sb="5" eb="7">
      <t>コウジョ</t>
    </rPh>
    <rPh sb="7" eb="8">
      <t>ガク</t>
    </rPh>
    <phoneticPr fontId="35"/>
  </si>
  <si>
    <t>地震保険料の支払の有無</t>
    <rPh sb="0" eb="2">
      <t>ジシン</t>
    </rPh>
    <rPh sb="2" eb="5">
      <t>ホケンリョウ</t>
    </rPh>
    <rPh sb="6" eb="8">
      <t>シハライ</t>
    </rPh>
    <rPh sb="9" eb="11">
      <t>ウム</t>
    </rPh>
    <phoneticPr fontId="35"/>
  </si>
  <si>
    <t>▼医療費の明細が既に作成してある場合</t>
    <rPh sb="1" eb="4">
      <t>イリョウヒ</t>
    </rPh>
    <rPh sb="5" eb="7">
      <t>メイサイ</t>
    </rPh>
    <rPh sb="8" eb="9">
      <t>スデ</t>
    </rPh>
    <rPh sb="10" eb="12">
      <t>サクセイ</t>
    </rPh>
    <rPh sb="16" eb="18">
      <t>バアイ</t>
    </rPh>
    <phoneticPr fontId="19"/>
  </si>
  <si>
    <t>収入金額（申告書表面）</t>
    <rPh sb="0" eb="2">
      <t>シュウニュウ</t>
    </rPh>
    <rPh sb="2" eb="4">
      <t>キンガク</t>
    </rPh>
    <rPh sb="5" eb="8">
      <t>シンコクショ</t>
    </rPh>
    <rPh sb="8" eb="9">
      <t>オモテ</t>
    </rPh>
    <rPh sb="9" eb="10">
      <t>メン</t>
    </rPh>
    <phoneticPr fontId="35"/>
  </si>
  <si>
    <t>所得金額（申告書表面）</t>
    <rPh sb="5" eb="8">
      <t>シンコクショ</t>
    </rPh>
    <rPh sb="8" eb="9">
      <t>オモテ</t>
    </rPh>
    <rPh sb="9" eb="10">
      <t>メン</t>
    </rPh>
    <phoneticPr fontId="35"/>
  </si>
  <si>
    <t>１　総合譲渡所得に関する入力欄</t>
    <rPh sb="2" eb="4">
      <t>ソウゴウ</t>
    </rPh>
    <rPh sb="4" eb="6">
      <t>ジョウト</t>
    </rPh>
    <rPh sb="6" eb="8">
      <t>ショトク</t>
    </rPh>
    <rPh sb="9" eb="10">
      <t>カン</t>
    </rPh>
    <rPh sb="12" eb="14">
      <t>ニュウリョク</t>
    </rPh>
    <rPh sb="14" eb="15">
      <t>ラン</t>
    </rPh>
    <phoneticPr fontId="35"/>
  </si>
  <si>
    <t>２　一時所得に関する入力欄</t>
    <rPh sb="2" eb="4">
      <t>イチジ</t>
    </rPh>
    <rPh sb="4" eb="6">
      <t>ショトク</t>
    </rPh>
    <rPh sb="7" eb="8">
      <t>カン</t>
    </rPh>
    <rPh sb="10" eb="12">
      <t>ニュウリョク</t>
    </rPh>
    <rPh sb="12" eb="13">
      <t>ラン</t>
    </rPh>
    <phoneticPr fontId="35"/>
  </si>
  <si>
    <t>16歳未満の扶養親族</t>
    <rPh sb="2" eb="5">
      <t>サイミマン</t>
    </rPh>
    <rPh sb="6" eb="8">
      <t>フヨウ</t>
    </rPh>
    <rPh sb="8" eb="10">
      <t>シンゾク</t>
    </rPh>
    <phoneticPr fontId="19"/>
  </si>
  <si>
    <t>別居の住所</t>
    <rPh sb="0" eb="2">
      <t>ベッキョ</t>
    </rPh>
    <rPh sb="3" eb="5">
      <t>ジュウショ</t>
    </rPh>
    <phoneticPr fontId="35"/>
  </si>
  <si>
    <t>扶養控除の計算</t>
    <rPh sb="0" eb="2">
      <t>フヨウ</t>
    </rPh>
    <rPh sb="2" eb="4">
      <t>コウジョ</t>
    </rPh>
    <rPh sb="5" eb="7">
      <t>ケイサン</t>
    </rPh>
    <phoneticPr fontId="35"/>
  </si>
  <si>
    <t>扶養控除額の計算</t>
    <rPh sb="0" eb="2">
      <t>フヨウ</t>
    </rPh>
    <rPh sb="2" eb="4">
      <t>コウジョ</t>
    </rPh>
    <rPh sb="4" eb="5">
      <t>ガク</t>
    </rPh>
    <rPh sb="6" eb="8">
      <t>ケイサン</t>
    </rPh>
    <phoneticPr fontId="35"/>
  </si>
  <si>
    <t>和暦（年号）</t>
    <rPh sb="0" eb="2">
      <t>ワレキ</t>
    </rPh>
    <rPh sb="3" eb="5">
      <t>ネンゴウ</t>
    </rPh>
    <phoneticPr fontId="35"/>
  </si>
  <si>
    <t>和暦（年数）</t>
    <rPh sb="0" eb="2">
      <t>ワレキ</t>
    </rPh>
    <rPh sb="3" eb="5">
      <t>ネンスウ</t>
    </rPh>
    <phoneticPr fontId="35"/>
  </si>
  <si>
    <t>西暦（年数）</t>
    <rPh sb="0" eb="2">
      <t>セイレキ</t>
    </rPh>
    <rPh sb="3" eb="5">
      <t>ネンスウ</t>
    </rPh>
    <phoneticPr fontId="35"/>
  </si>
  <si>
    <t>老人扶養（70歳以上）</t>
    <rPh sb="0" eb="2">
      <t>ロウジン</t>
    </rPh>
    <rPh sb="2" eb="4">
      <t>フヨウ</t>
    </rPh>
    <rPh sb="7" eb="8">
      <t>サイ</t>
    </rPh>
    <rPh sb="8" eb="10">
      <t>イジョウ</t>
    </rPh>
    <phoneticPr fontId="35"/>
  </si>
  <si>
    <t>特定扶養（19歳）</t>
    <rPh sb="0" eb="2">
      <t>トクテイ</t>
    </rPh>
    <rPh sb="2" eb="4">
      <t>フヨウ</t>
    </rPh>
    <rPh sb="7" eb="8">
      <t>サイ</t>
    </rPh>
    <phoneticPr fontId="35"/>
  </si>
  <si>
    <t>特定扶養（22歳）</t>
    <rPh sb="0" eb="2">
      <t>トクテイ</t>
    </rPh>
    <rPh sb="2" eb="4">
      <t>フヨウ</t>
    </rPh>
    <rPh sb="7" eb="8">
      <t>サイ</t>
    </rPh>
    <phoneticPr fontId="35"/>
  </si>
  <si>
    <t>日本赤十字社長野県支部に寄付した寄附金及び社費が対象です。</t>
    <rPh sb="0" eb="2">
      <t>ニホン</t>
    </rPh>
    <rPh sb="2" eb="5">
      <t>セキジュウジ</t>
    </rPh>
    <rPh sb="5" eb="6">
      <t>シャ</t>
    </rPh>
    <rPh sb="6" eb="9">
      <t>ナガノケン</t>
    </rPh>
    <rPh sb="9" eb="11">
      <t>シブ</t>
    </rPh>
    <rPh sb="12" eb="14">
      <t>キフ</t>
    </rPh>
    <rPh sb="16" eb="19">
      <t>キフキン</t>
    </rPh>
    <rPh sb="19" eb="20">
      <t>オヨ</t>
    </rPh>
    <rPh sb="21" eb="23">
      <t>シャヒ</t>
    </rPh>
    <rPh sb="24" eb="26">
      <t>タイショウ</t>
    </rPh>
    <phoneticPr fontId="19"/>
  </si>
  <si>
    <t>←毎年度切り替えること</t>
    <rPh sb="1" eb="4">
      <t>マイネンド</t>
    </rPh>
    <rPh sb="4" eb="5">
      <t>キ</t>
    </rPh>
    <rPh sb="6" eb="7">
      <t>カ</t>
    </rPh>
    <phoneticPr fontId="35"/>
  </si>
  <si>
    <r>
      <rPr>
        <b/>
        <sz val="11"/>
        <rFont val="ＭＳ Ｐゴシック"/>
        <family val="3"/>
        <charset val="128"/>
        <scheme val="minor"/>
      </rPr>
      <t>所得税の確定申告書は作成できません</t>
    </r>
    <r>
      <rPr>
        <sz val="11"/>
        <rFont val="ＭＳ Ｐゴシック"/>
        <family val="3"/>
        <charset val="128"/>
        <scheme val="minor"/>
      </rPr>
      <t>。
所得税の確定申告書の作成については、国税庁ホームページをご覧ください。</t>
    </r>
    <rPh sb="0" eb="3">
      <t>ショトクゼイ</t>
    </rPh>
    <rPh sb="4" eb="6">
      <t>カクテイ</t>
    </rPh>
    <rPh sb="6" eb="8">
      <t>シンコク</t>
    </rPh>
    <rPh sb="8" eb="9">
      <t>ショ</t>
    </rPh>
    <rPh sb="10" eb="12">
      <t>サクセイ</t>
    </rPh>
    <rPh sb="19" eb="22">
      <t>ショトクゼイ</t>
    </rPh>
    <rPh sb="23" eb="25">
      <t>カクテイ</t>
    </rPh>
    <rPh sb="25" eb="27">
      <t>シンコク</t>
    </rPh>
    <rPh sb="27" eb="28">
      <t>ショ</t>
    </rPh>
    <rPh sb="29" eb="31">
      <t>サクセイ</t>
    </rPh>
    <rPh sb="37" eb="40">
      <t>コクゼイチョウ</t>
    </rPh>
    <rPh sb="48" eb="49">
      <t>ラン</t>
    </rPh>
    <phoneticPr fontId="35"/>
  </si>
  <si>
    <t>明細書を作成、印刷し、申告書及び領収書とともに提出してください。</t>
    <rPh sb="0" eb="3">
      <t>メイサイショ</t>
    </rPh>
    <rPh sb="4" eb="6">
      <t>サクセイ</t>
    </rPh>
    <rPh sb="7" eb="9">
      <t>インサツ</t>
    </rPh>
    <rPh sb="11" eb="14">
      <t>シンコクショ</t>
    </rPh>
    <rPh sb="14" eb="15">
      <t>オヨ</t>
    </rPh>
    <rPh sb="16" eb="19">
      <t>リョウシュウショ</t>
    </rPh>
    <rPh sb="23" eb="25">
      <t>テイシュツ</t>
    </rPh>
    <phoneticPr fontId="19"/>
  </si>
  <si>
    <t>申告書を表示する　⇒</t>
    <rPh sb="0" eb="3">
      <t>シンコクショ</t>
    </rPh>
    <rPh sb="4" eb="6">
      <t>ヒョウジ</t>
    </rPh>
    <phoneticPr fontId="19"/>
  </si>
  <si>
    <t>別居の場合は、こちらの欄に住所を入力してください。</t>
    <rPh sb="0" eb="2">
      <t>ベッキョ</t>
    </rPh>
    <rPh sb="3" eb="5">
      <t>バアイ</t>
    </rPh>
    <rPh sb="11" eb="12">
      <t>ラン</t>
    </rPh>
    <rPh sb="13" eb="15">
      <t>ジュウショ</t>
    </rPh>
    <rPh sb="16" eb="18">
      <t>ニュウリョク</t>
    </rPh>
    <phoneticPr fontId="19"/>
  </si>
  <si>
    <t>別居の場合は、こちらの欄に住所を入力してください。</t>
    <rPh sb="0" eb="2">
      <t>ベッキョ</t>
    </rPh>
    <phoneticPr fontId="19"/>
  </si>
  <si>
    <r>
      <t>申告書は</t>
    </r>
    <r>
      <rPr>
        <u/>
        <sz val="11"/>
        <color theme="1"/>
        <rFont val="ＭＳ Ｐゴシック"/>
        <family val="3"/>
        <charset val="128"/>
        <scheme val="minor"/>
      </rPr>
      <t>Ａ４サイズの用紙</t>
    </r>
    <r>
      <rPr>
        <sz val="11"/>
        <color theme="1"/>
        <rFont val="ＭＳ Ｐゴシック"/>
        <family val="3"/>
        <charset val="128"/>
        <scheme val="minor"/>
      </rPr>
      <t>に印刷してください。</t>
    </r>
    <rPh sb="0" eb="3">
      <t>シンコクショ</t>
    </rPh>
    <rPh sb="10" eb="12">
      <t>ヨウシ</t>
    </rPh>
    <rPh sb="13" eb="15">
      <t>インサツ</t>
    </rPh>
    <phoneticPr fontId="19"/>
  </si>
  <si>
    <r>
      <t>申告書は【表面】と【裏面】があります。</t>
    </r>
    <r>
      <rPr>
        <u/>
        <sz val="11"/>
        <color theme="1"/>
        <rFont val="ＭＳ Ｐゴシック"/>
        <family val="3"/>
        <charset val="128"/>
        <scheme val="minor"/>
      </rPr>
      <t>２枚に印刷するか、両面に印刷</t>
    </r>
    <r>
      <rPr>
        <sz val="11"/>
        <color theme="1"/>
        <rFont val="ＭＳ Ｐゴシック"/>
        <family val="3"/>
        <charset val="128"/>
        <scheme val="minor"/>
      </rPr>
      <t>してください。</t>
    </r>
    <rPh sb="0" eb="3">
      <t>シンコクショ</t>
    </rPh>
    <rPh sb="5" eb="6">
      <t>オモテ</t>
    </rPh>
    <rPh sb="6" eb="7">
      <t>メン</t>
    </rPh>
    <rPh sb="10" eb="12">
      <t>ウラメン</t>
    </rPh>
    <rPh sb="20" eb="21">
      <t>マイ</t>
    </rPh>
    <rPh sb="22" eb="24">
      <t>インサツ</t>
    </rPh>
    <rPh sb="28" eb="30">
      <t>リョウメン</t>
    </rPh>
    <rPh sb="31" eb="33">
      <t>インサツ</t>
    </rPh>
    <phoneticPr fontId="19"/>
  </si>
  <si>
    <t>賦課期日</t>
    <rPh sb="0" eb="2">
      <t>フカ</t>
    </rPh>
    <rPh sb="2" eb="4">
      <t>キジツ</t>
    </rPh>
    <phoneticPr fontId="35"/>
  </si>
  <si>
    <t>被扶養者の生まれ年（西暦）</t>
    <rPh sb="0" eb="4">
      <t>ヒフヨウシャ</t>
    </rPh>
    <rPh sb="5" eb="6">
      <t>ウ</t>
    </rPh>
    <rPh sb="8" eb="9">
      <t>ドシ</t>
    </rPh>
    <rPh sb="10" eb="12">
      <t>セイレキ</t>
    </rPh>
    <phoneticPr fontId="35"/>
  </si>
  <si>
    <t>同老</t>
    <rPh sb="0" eb="1">
      <t>ドウ</t>
    </rPh>
    <rPh sb="1" eb="2">
      <t>ロウ</t>
    </rPh>
    <phoneticPr fontId="35"/>
  </si>
  <si>
    <t>老人</t>
    <rPh sb="0" eb="2">
      <t>ロウジン</t>
    </rPh>
    <phoneticPr fontId="35"/>
  </si>
  <si>
    <t>続柄</t>
    <rPh sb="0" eb="2">
      <t>ツヅキガラ</t>
    </rPh>
    <phoneticPr fontId="35"/>
  </si>
  <si>
    <t>入力項目</t>
    <rPh sb="0" eb="2">
      <t>ニュウリョク</t>
    </rPh>
    <rPh sb="2" eb="4">
      <t>コウモク</t>
    </rPh>
    <phoneticPr fontId="35"/>
  </si>
  <si>
    <t>一般</t>
    <rPh sb="0" eb="2">
      <t>イッパン</t>
    </rPh>
    <phoneticPr fontId="35"/>
  </si>
  <si>
    <t>特定</t>
    <rPh sb="0" eb="2">
      <t>トクテイ</t>
    </rPh>
    <phoneticPr fontId="35"/>
  </si>
  <si>
    <t>祖父母</t>
    <rPh sb="0" eb="2">
      <t>ソフ</t>
    </rPh>
    <rPh sb="2" eb="3">
      <t>ボ</t>
    </rPh>
    <phoneticPr fontId="19"/>
  </si>
  <si>
    <t>曽祖父母</t>
    <rPh sb="0" eb="3">
      <t>ソウソフ</t>
    </rPh>
    <rPh sb="3" eb="4">
      <t>ハハ</t>
    </rPh>
    <phoneticPr fontId="35"/>
  </si>
  <si>
    <t>和暦_16歳未満</t>
    <rPh sb="0" eb="2">
      <t>ワレキ</t>
    </rPh>
    <rPh sb="5" eb="6">
      <t>サイ</t>
    </rPh>
    <rPh sb="6" eb="8">
      <t>ミマン</t>
    </rPh>
    <phoneticPr fontId="19"/>
  </si>
  <si>
    <t>和暦年号_16歳未満</t>
    <rPh sb="0" eb="2">
      <t>ワレキ</t>
    </rPh>
    <rPh sb="2" eb="4">
      <t>ネンゴウ</t>
    </rPh>
    <rPh sb="7" eb="8">
      <t>サイ</t>
    </rPh>
    <rPh sb="8" eb="10">
      <t>ミマン</t>
    </rPh>
    <phoneticPr fontId="35"/>
  </si>
  <si>
    <t>12/31時点の年齢</t>
    <rPh sb="5" eb="7">
      <t>ジテン</t>
    </rPh>
    <rPh sb="8" eb="10">
      <t>ネンレイ</t>
    </rPh>
    <phoneticPr fontId="35"/>
  </si>
  <si>
    <t>控配</t>
    <rPh sb="0" eb="1">
      <t>コウ</t>
    </rPh>
    <rPh sb="1" eb="2">
      <t>ハイ</t>
    </rPh>
    <phoneticPr fontId="35"/>
  </si>
  <si>
    <t>老人控配</t>
    <rPh sb="0" eb="2">
      <t>ロウジン</t>
    </rPh>
    <rPh sb="2" eb="3">
      <t>コウ</t>
    </rPh>
    <rPh sb="3" eb="4">
      <t>ハイ</t>
    </rPh>
    <phoneticPr fontId="35"/>
  </si>
  <si>
    <t>配偶者の生年月日</t>
    <rPh sb="0" eb="3">
      <t>ハイグウシャ</t>
    </rPh>
    <rPh sb="4" eb="6">
      <t>セイネン</t>
    </rPh>
    <rPh sb="6" eb="8">
      <t>ガッピ</t>
    </rPh>
    <phoneticPr fontId="35"/>
  </si>
  <si>
    <t>配偶者の所得</t>
    <rPh sb="0" eb="3">
      <t>ハイグウシャ</t>
    </rPh>
    <rPh sb="4" eb="6">
      <t>ショトク</t>
    </rPh>
    <phoneticPr fontId="35"/>
  </si>
  <si>
    <t>情報の入力完了</t>
    <rPh sb="0" eb="2">
      <t>ジョウホウ</t>
    </rPh>
    <rPh sb="3" eb="5">
      <t>ニュウリョク</t>
    </rPh>
    <rPh sb="5" eb="7">
      <t>カンリョウ</t>
    </rPh>
    <phoneticPr fontId="35"/>
  </si>
  <si>
    <t>配偶者の所得金額（自）</t>
    <rPh sb="0" eb="3">
      <t>ハイグウシャ</t>
    </rPh>
    <rPh sb="4" eb="6">
      <t>ショトク</t>
    </rPh>
    <rPh sb="6" eb="8">
      <t>キンガク</t>
    </rPh>
    <rPh sb="9" eb="10">
      <t>ジ</t>
    </rPh>
    <phoneticPr fontId="35"/>
  </si>
  <si>
    <t>配偶者の所得金額（至）</t>
    <rPh sb="0" eb="3">
      <t>ハイグウシャ</t>
    </rPh>
    <rPh sb="4" eb="6">
      <t>ショトク</t>
    </rPh>
    <rPh sb="6" eb="8">
      <t>キンガク</t>
    </rPh>
    <rPh sb="9" eb="10">
      <t>イタル</t>
    </rPh>
    <phoneticPr fontId="35"/>
  </si>
  <si>
    <t>控除額</t>
    <rPh sb="0" eb="2">
      <t>コウジョ</t>
    </rPh>
    <rPh sb="2" eb="3">
      <t>ガク</t>
    </rPh>
    <phoneticPr fontId="35"/>
  </si>
  <si>
    <t>対象となる額</t>
    <rPh sb="0" eb="2">
      <t>タイショウ</t>
    </rPh>
    <rPh sb="5" eb="6">
      <t>ガク</t>
    </rPh>
    <phoneticPr fontId="35"/>
  </si>
  <si>
    <t>該当か否か</t>
    <rPh sb="0" eb="2">
      <t>ガイトウ</t>
    </rPh>
    <rPh sb="3" eb="4">
      <t>イナ</t>
    </rPh>
    <phoneticPr fontId="35"/>
  </si>
  <si>
    <t>申告書作成シート使用の際の注意事項</t>
    <rPh sb="0" eb="3">
      <t>シンコクショ</t>
    </rPh>
    <rPh sb="3" eb="5">
      <t>サクセイ</t>
    </rPh>
    <rPh sb="8" eb="10">
      <t>シヨウ</t>
    </rPh>
    <rPh sb="11" eb="12">
      <t>サイ</t>
    </rPh>
    <rPh sb="13" eb="15">
      <t>チュウイ</t>
    </rPh>
    <rPh sb="15" eb="17">
      <t>ジコウ</t>
    </rPh>
    <phoneticPr fontId="35"/>
  </si>
  <si>
    <t>該当か否か</t>
    <rPh sb="0" eb="2">
      <t>ガイトウ</t>
    </rPh>
    <rPh sb="3" eb="4">
      <t>イナ</t>
    </rPh>
    <phoneticPr fontId="35"/>
  </si>
  <si>
    <t>　ファイルの使用方法に関するご不明な点、またはファイルに関する不具合等がありましたら、飯田市役所　税務課　市民税係までお問い合わせください。</t>
    <rPh sb="6" eb="8">
      <t>シヨウ</t>
    </rPh>
    <rPh sb="8" eb="10">
      <t>ホウホウ</t>
    </rPh>
    <rPh sb="11" eb="12">
      <t>カン</t>
    </rPh>
    <rPh sb="15" eb="17">
      <t>フメイ</t>
    </rPh>
    <rPh sb="18" eb="19">
      <t>テン</t>
    </rPh>
    <rPh sb="28" eb="29">
      <t>カン</t>
    </rPh>
    <rPh sb="31" eb="34">
      <t>フグアイ</t>
    </rPh>
    <rPh sb="34" eb="35">
      <t>トウ</t>
    </rPh>
    <rPh sb="43" eb="45">
      <t>イイダ</t>
    </rPh>
    <rPh sb="45" eb="46">
      <t>シ</t>
    </rPh>
    <rPh sb="46" eb="48">
      <t>ヤクショ</t>
    </rPh>
    <rPh sb="49" eb="52">
      <t>ゼイムカ</t>
    </rPh>
    <rPh sb="53" eb="56">
      <t>シミンゼイ</t>
    </rPh>
    <rPh sb="56" eb="57">
      <t>カカリ</t>
    </rPh>
    <rPh sb="60" eb="61">
      <t>ト</t>
    </rPh>
    <rPh sb="62" eb="63">
      <t>ア</t>
    </rPh>
    <phoneticPr fontId="35"/>
  </si>
  <si>
    <t>こちらから入力</t>
    <rPh sb="5" eb="7">
      <t>ニュウリョク</t>
    </rPh>
    <phoneticPr fontId="19"/>
  </si>
  <si>
    <t>該当の場合、次の欄に仕送り等をしている者の住所氏名を入力してください。</t>
    <rPh sb="0" eb="2">
      <t>ガイトウ</t>
    </rPh>
    <rPh sb="3" eb="5">
      <t>バアイ</t>
    </rPh>
    <rPh sb="6" eb="7">
      <t>ツギ</t>
    </rPh>
    <rPh sb="8" eb="9">
      <t>ラン</t>
    </rPh>
    <rPh sb="10" eb="12">
      <t>シオク</t>
    </rPh>
    <rPh sb="13" eb="14">
      <t>トウ</t>
    </rPh>
    <rPh sb="19" eb="20">
      <t>シャ</t>
    </rPh>
    <rPh sb="21" eb="23">
      <t>ジュウショ</t>
    </rPh>
    <rPh sb="23" eb="25">
      <t>シメイ</t>
    </rPh>
    <rPh sb="26" eb="28">
      <t>ニュウリョク</t>
    </rPh>
    <phoneticPr fontId="35"/>
  </si>
  <si>
    <t>年末調整分</t>
    <rPh sb="0" eb="2">
      <t>ネンマツ</t>
    </rPh>
    <rPh sb="2" eb="4">
      <t>チョウセイ</t>
    </rPh>
    <rPh sb="4" eb="5">
      <t>ブン</t>
    </rPh>
    <phoneticPr fontId="19"/>
  </si>
  <si>
    <t>（３）　公的年金等以外の雑所得があった方</t>
    <rPh sb="4" eb="6">
      <t>コウテキ</t>
    </rPh>
    <rPh sb="6" eb="8">
      <t>ネンキン</t>
    </rPh>
    <rPh sb="8" eb="9">
      <t>ナド</t>
    </rPh>
    <rPh sb="9" eb="11">
      <t>イガイ</t>
    </rPh>
    <rPh sb="12" eb="13">
      <t>ザツ</t>
    </rPh>
    <rPh sb="13" eb="15">
      <t>ショトク</t>
    </rPh>
    <rPh sb="19" eb="20">
      <t>カタ</t>
    </rPh>
    <phoneticPr fontId="2"/>
  </si>
  <si>
    <t>収入、必要経費を入力</t>
  </si>
  <si>
    <t>①収入、必要経費を入力</t>
  </si>
  <si>
    <t>不動産所得…事業規模ではない貸家、貸地に関する所得</t>
    <rPh sb="23" eb="25">
      <t>ショトク</t>
    </rPh>
    <phoneticPr fontId="2"/>
  </si>
  <si>
    <t>②事業専従者に関する情報を入力</t>
    <phoneticPr fontId="2"/>
  </si>
  <si>
    <t>（５）　配当所得があった方</t>
    <rPh sb="4" eb="6">
      <t>ハイトウ</t>
    </rPh>
    <rPh sb="6" eb="8">
      <t>ショトク</t>
    </rPh>
    <rPh sb="12" eb="13">
      <t>カタ</t>
    </rPh>
    <phoneticPr fontId="2"/>
  </si>
  <si>
    <t>上場株式等の配当所得を総合課税で申告する場合（配当控除適用有り）</t>
    <phoneticPr fontId="2"/>
  </si>
  <si>
    <t>①所得の内訳を入力</t>
  </si>
  <si>
    <t>②道府県民税配当割額を入力</t>
    <rPh sb="1" eb="4">
      <t>ドウフケン</t>
    </rPh>
    <rPh sb="4" eb="5">
      <t>ミン</t>
    </rPh>
    <rPh sb="5" eb="6">
      <t>ゼイ</t>
    </rPh>
    <rPh sb="6" eb="8">
      <t>ハイトウ</t>
    </rPh>
    <rPh sb="8" eb="9">
      <t>ワリ</t>
    </rPh>
    <rPh sb="9" eb="10">
      <t>ガク</t>
    </rPh>
    <rPh sb="11" eb="13">
      <t>ニュウリョク</t>
    </rPh>
    <phoneticPr fontId="2"/>
  </si>
  <si>
    <t>上場株式等の配当所得を分離課税で申告する場合
（上場株式等譲渡所得との損益通算及び繰越損失が可能）</t>
    <rPh sb="0" eb="2">
      <t>ジョウジョウ</t>
    </rPh>
    <rPh sb="2" eb="5">
      <t>カブシキナド</t>
    </rPh>
    <rPh sb="6" eb="8">
      <t>ハイトウ</t>
    </rPh>
    <rPh sb="8" eb="10">
      <t>ショトク</t>
    </rPh>
    <rPh sb="11" eb="13">
      <t>ブンリ</t>
    </rPh>
    <rPh sb="13" eb="15">
      <t>カゼイ</t>
    </rPh>
    <rPh sb="16" eb="18">
      <t>シンコク</t>
    </rPh>
    <rPh sb="20" eb="22">
      <t>バアイ</t>
    </rPh>
    <rPh sb="24" eb="26">
      <t>ジョウジョウ</t>
    </rPh>
    <rPh sb="26" eb="28">
      <t>カブシキ</t>
    </rPh>
    <rPh sb="28" eb="29">
      <t>トウ</t>
    </rPh>
    <rPh sb="29" eb="31">
      <t>ジョウト</t>
    </rPh>
    <rPh sb="31" eb="33">
      <t>ショトク</t>
    </rPh>
    <rPh sb="35" eb="37">
      <t>ソンエキ</t>
    </rPh>
    <rPh sb="37" eb="39">
      <t>ツウサン</t>
    </rPh>
    <rPh sb="39" eb="40">
      <t>オヨ</t>
    </rPh>
    <rPh sb="41" eb="43">
      <t>クリコシ</t>
    </rPh>
    <rPh sb="43" eb="45">
      <t>ソンシツ</t>
    </rPh>
    <rPh sb="46" eb="48">
      <t>カノウ</t>
    </rPh>
    <phoneticPr fontId="2"/>
  </si>
  <si>
    <t>原則、所得税の確定申告が必要です。管轄の税務署へご相談ください。</t>
    <rPh sb="0" eb="2">
      <t>ゲンソク</t>
    </rPh>
    <rPh sb="3" eb="6">
      <t>ショトクゼイ</t>
    </rPh>
    <rPh sb="7" eb="9">
      <t>カクテイ</t>
    </rPh>
    <rPh sb="9" eb="11">
      <t>シンコク</t>
    </rPh>
    <rPh sb="12" eb="14">
      <t>ヒツヨウ</t>
    </rPh>
    <rPh sb="17" eb="19">
      <t>カンカツ</t>
    </rPh>
    <rPh sb="20" eb="23">
      <t>ゼイムショ</t>
    </rPh>
    <rPh sb="25" eb="27">
      <t>ソウダン</t>
    </rPh>
    <phoneticPr fontId="2"/>
  </si>
  <si>
    <t>所得の内訳を入力</t>
  </si>
  <si>
    <t>（６）　譲渡所得（建物、土地、株式等以外の資産の譲渡に関するもの）があった方</t>
    <rPh sb="4" eb="6">
      <t>ジョウト</t>
    </rPh>
    <rPh sb="6" eb="8">
      <t>ショトク</t>
    </rPh>
    <rPh sb="9" eb="11">
      <t>タテモノ</t>
    </rPh>
    <rPh sb="12" eb="14">
      <t>トチ</t>
    </rPh>
    <rPh sb="15" eb="17">
      <t>カブシキ</t>
    </rPh>
    <rPh sb="17" eb="18">
      <t>ナド</t>
    </rPh>
    <rPh sb="18" eb="20">
      <t>イガイ</t>
    </rPh>
    <rPh sb="21" eb="23">
      <t>シサン</t>
    </rPh>
    <rPh sb="24" eb="26">
      <t>ジョウト</t>
    </rPh>
    <rPh sb="27" eb="28">
      <t>カン</t>
    </rPh>
    <rPh sb="37" eb="38">
      <t>カタ</t>
    </rPh>
    <phoneticPr fontId="2"/>
  </si>
  <si>
    <t>資産を取得日から売却するまでの期間が5年以下の場合</t>
    <rPh sb="0" eb="2">
      <t>シサン</t>
    </rPh>
    <rPh sb="3" eb="5">
      <t>シュトク</t>
    </rPh>
    <rPh sb="5" eb="6">
      <t>ビ</t>
    </rPh>
    <rPh sb="8" eb="10">
      <t>バイキャク</t>
    </rPh>
    <rPh sb="15" eb="17">
      <t>キカン</t>
    </rPh>
    <rPh sb="19" eb="20">
      <t>ネン</t>
    </rPh>
    <rPh sb="20" eb="22">
      <t>イカ</t>
    </rPh>
    <rPh sb="23" eb="25">
      <t>バアイ</t>
    </rPh>
    <phoneticPr fontId="2"/>
  </si>
  <si>
    <t>短期譲渡所得の内訳を入力</t>
  </si>
  <si>
    <t>資産を取得日から売却するまでの期間が5年超の場合</t>
    <rPh sb="0" eb="2">
      <t>シサン</t>
    </rPh>
    <rPh sb="3" eb="5">
      <t>シュトク</t>
    </rPh>
    <rPh sb="5" eb="6">
      <t>ビ</t>
    </rPh>
    <rPh sb="8" eb="10">
      <t>バイキャク</t>
    </rPh>
    <rPh sb="15" eb="17">
      <t>キカン</t>
    </rPh>
    <rPh sb="19" eb="20">
      <t>ネン</t>
    </rPh>
    <rPh sb="20" eb="21">
      <t>チョウ</t>
    </rPh>
    <rPh sb="22" eb="24">
      <t>バアイ</t>
    </rPh>
    <phoneticPr fontId="2"/>
  </si>
  <si>
    <t>長期譲渡所得の内訳を入力</t>
  </si>
  <si>
    <t>土地、建物、株式等の譲渡に関する所得については、申告書を作成できません。</t>
    <rPh sb="0" eb="2">
      <t>トチ</t>
    </rPh>
    <rPh sb="3" eb="5">
      <t>タテモノ</t>
    </rPh>
    <rPh sb="6" eb="8">
      <t>カブシキ</t>
    </rPh>
    <rPh sb="8" eb="9">
      <t>ナド</t>
    </rPh>
    <rPh sb="10" eb="12">
      <t>ジョウト</t>
    </rPh>
    <rPh sb="13" eb="14">
      <t>カン</t>
    </rPh>
    <rPh sb="16" eb="18">
      <t>ショトク</t>
    </rPh>
    <rPh sb="24" eb="27">
      <t>シンコクショ</t>
    </rPh>
    <rPh sb="28" eb="30">
      <t>サクセイ</t>
    </rPh>
    <phoneticPr fontId="2"/>
  </si>
  <si>
    <t>特別控除の金額が50万円を超えるものについても、こちらのシートでは申告書を作成できません。</t>
    <rPh sb="0" eb="2">
      <t>トクベツ</t>
    </rPh>
    <rPh sb="2" eb="4">
      <t>コウジョ</t>
    </rPh>
    <rPh sb="5" eb="7">
      <t>キンガク</t>
    </rPh>
    <rPh sb="10" eb="12">
      <t>マンエン</t>
    </rPh>
    <rPh sb="13" eb="14">
      <t>コ</t>
    </rPh>
    <rPh sb="33" eb="36">
      <t>シンコクショ</t>
    </rPh>
    <rPh sb="37" eb="39">
      <t>サクセイ</t>
    </rPh>
    <phoneticPr fontId="2"/>
  </si>
  <si>
    <t>（７）　一時所得があった方</t>
    <rPh sb="4" eb="6">
      <t>イチジ</t>
    </rPh>
    <rPh sb="6" eb="8">
      <t>ショトク</t>
    </rPh>
    <rPh sb="12" eb="13">
      <t>カタ</t>
    </rPh>
    <phoneticPr fontId="2"/>
  </si>
  <si>
    <t>（８）　利子所得があった方</t>
    <rPh sb="4" eb="6">
      <t>リシ</t>
    </rPh>
    <rPh sb="6" eb="8">
      <t>ショトク</t>
    </rPh>
    <rPh sb="12" eb="13">
      <t>カタ</t>
    </rPh>
    <phoneticPr fontId="2"/>
  </si>
  <si>
    <t>国外口座の預金利子があった方は右側の欄に入力してください。</t>
  </si>
  <si>
    <t>利子所得の収入金額</t>
    <rPh sb="0" eb="2">
      <t>リシ</t>
    </rPh>
    <rPh sb="2" eb="4">
      <t>ショトク</t>
    </rPh>
    <rPh sb="5" eb="7">
      <t>シュウニュウ</t>
    </rPh>
    <rPh sb="7" eb="8">
      <t>キン</t>
    </rPh>
    <rPh sb="8" eb="9">
      <t>ガク</t>
    </rPh>
    <phoneticPr fontId="2"/>
  </si>
  <si>
    <t>（９）上記に当てはまる収入がなかった方</t>
    <rPh sb="3" eb="5">
      <t>ジョウキ</t>
    </rPh>
    <rPh sb="6" eb="7">
      <t>ア</t>
    </rPh>
    <rPh sb="11" eb="13">
      <t>シュウニュウ</t>
    </rPh>
    <rPh sb="18" eb="19">
      <t>カタ</t>
    </rPh>
    <phoneticPr fontId="19"/>
  </si>
  <si>
    <t>非上場株式の配当等がある場合</t>
    <rPh sb="0" eb="3">
      <t>ヒジョウジョウ</t>
    </rPh>
    <rPh sb="3" eb="5">
      <t>カブシキ</t>
    </rPh>
    <rPh sb="6" eb="8">
      <t>ハイトウ</t>
    </rPh>
    <rPh sb="8" eb="9">
      <t>ナド</t>
    </rPh>
    <rPh sb="12" eb="14">
      <t>バアイ</t>
    </rPh>
    <phoneticPr fontId="2"/>
  </si>
  <si>
    <t>以下の欄について、入力してください。</t>
    <rPh sb="0" eb="2">
      <t>イカ</t>
    </rPh>
    <rPh sb="3" eb="4">
      <t>ラン</t>
    </rPh>
    <rPh sb="9" eb="11">
      <t>ニュウリョク</t>
    </rPh>
    <phoneticPr fontId="35"/>
  </si>
  <si>
    <t>　</t>
    <phoneticPr fontId="19"/>
  </si>
  <si>
    <t>合計所得金額</t>
    <rPh sb="0" eb="2">
      <t>ゴウケイ</t>
    </rPh>
    <rPh sb="2" eb="4">
      <t>ショトク</t>
    </rPh>
    <rPh sb="4" eb="6">
      <t>キンガク</t>
    </rPh>
    <phoneticPr fontId="35"/>
  </si>
  <si>
    <t>子の数</t>
    <rPh sb="0" eb="1">
      <t>コ</t>
    </rPh>
    <rPh sb="2" eb="3">
      <t>カズ</t>
    </rPh>
    <phoneticPr fontId="35"/>
  </si>
  <si>
    <t>続柄</t>
    <rPh sb="0" eb="2">
      <t>ツヅキガラ</t>
    </rPh>
    <phoneticPr fontId="35"/>
  </si>
  <si>
    <t>収入の内容を種類の別を入力してください。（入力例）　原稿料、報酬など</t>
    <phoneticPr fontId="2"/>
  </si>
  <si>
    <t>他都道府県に事業所有り</t>
  </si>
  <si>
    <t>同居・別居</t>
    <rPh sb="0" eb="2">
      <t>ドウキョ</t>
    </rPh>
    <rPh sb="3" eb="5">
      <t>ベッキョ</t>
    </rPh>
    <phoneticPr fontId="35"/>
  </si>
  <si>
    <t>生年月日入力欄</t>
    <rPh sb="0" eb="2">
      <t>セイネン</t>
    </rPh>
    <rPh sb="2" eb="4">
      <t>ガッピ</t>
    </rPh>
    <rPh sb="4" eb="6">
      <t>ニュウリョク</t>
    </rPh>
    <rPh sb="6" eb="7">
      <t>ラン</t>
    </rPh>
    <phoneticPr fontId="35"/>
  </si>
  <si>
    <t>支払者の名称、所在地などを入力してください。</t>
    <rPh sb="0" eb="2">
      <t>シハライ</t>
    </rPh>
    <rPh sb="2" eb="3">
      <t>シャ</t>
    </rPh>
    <rPh sb="7" eb="10">
      <t>ショザイチ</t>
    </rPh>
    <phoneticPr fontId="2"/>
  </si>
  <si>
    <t>○</t>
    <phoneticPr fontId="35"/>
  </si>
  <si>
    <t>死別</t>
    <rPh sb="0" eb="2">
      <t>シベツ</t>
    </rPh>
    <phoneticPr fontId="35"/>
  </si>
  <si>
    <t>死別以外</t>
    <rPh sb="0" eb="2">
      <t>シベツ</t>
    </rPh>
    <rPh sb="2" eb="4">
      <t>イガイ</t>
    </rPh>
    <phoneticPr fontId="35"/>
  </si>
  <si>
    <t>扶養親族有無</t>
    <rPh sb="0" eb="2">
      <t>フヨウ</t>
    </rPh>
    <rPh sb="2" eb="4">
      <t>シンゾク</t>
    </rPh>
    <rPh sb="4" eb="6">
      <t>ウム</t>
    </rPh>
    <phoneticPr fontId="35"/>
  </si>
  <si>
    <t>続柄</t>
    <rPh sb="0" eb="2">
      <t>ツヅキガラ</t>
    </rPh>
    <phoneticPr fontId="35"/>
  </si>
  <si>
    <t>事業専従者を除く子の数</t>
    <rPh sb="0" eb="2">
      <t>ジギョウ</t>
    </rPh>
    <rPh sb="2" eb="5">
      <t>センジュウシャ</t>
    </rPh>
    <rPh sb="6" eb="7">
      <t>ノゾ</t>
    </rPh>
    <rPh sb="8" eb="9">
      <t>コ</t>
    </rPh>
    <rPh sb="10" eb="11">
      <t>カズ</t>
    </rPh>
    <phoneticPr fontId="35"/>
  </si>
  <si>
    <t>市民税県民税申告書の作成に進む　⇒</t>
    <phoneticPr fontId="35"/>
  </si>
  <si>
    <t>飯田市役所　１階　税務課窓口【Ａ１】</t>
    <rPh sb="0" eb="5">
      <t>イイダシヤクショ</t>
    </rPh>
    <rPh sb="7" eb="8">
      <t>カイ</t>
    </rPh>
    <rPh sb="9" eb="12">
      <t>ゼイムカ</t>
    </rPh>
    <rPh sb="12" eb="14">
      <t>マドグチ</t>
    </rPh>
    <phoneticPr fontId="19"/>
  </si>
  <si>
    <t>ほかの所得等の入力に進む。</t>
  </si>
  <si>
    <t>・飯田市役所　税務課　市民税係　０２６５－２２－４５１１（代表）　内線５１６１、５１６２、５１６３</t>
    <phoneticPr fontId="35"/>
  </si>
  <si>
    <t>ほかの項目の入力に進む。</t>
  </si>
  <si>
    <t>こちらから入力</t>
  </si>
  <si>
    <t>自営業等、農業や不動産所得の有る方で、個人事業税に関する事項について入力する必要がある場合</t>
    <rPh sb="0" eb="3">
      <t>ジエイギョウ</t>
    </rPh>
    <rPh sb="3" eb="4">
      <t>トウ</t>
    </rPh>
    <rPh sb="5" eb="7">
      <t>ノウギョウ</t>
    </rPh>
    <rPh sb="8" eb="11">
      <t>フドウサン</t>
    </rPh>
    <rPh sb="11" eb="13">
      <t>ショトク</t>
    </rPh>
    <rPh sb="14" eb="15">
      <t>ア</t>
    </rPh>
    <rPh sb="16" eb="17">
      <t>カタ</t>
    </rPh>
    <rPh sb="19" eb="21">
      <t>コジン</t>
    </rPh>
    <rPh sb="21" eb="24">
      <t>ジギョウゼイ</t>
    </rPh>
    <rPh sb="25" eb="26">
      <t>カン</t>
    </rPh>
    <rPh sb="28" eb="30">
      <t>ジコウ</t>
    </rPh>
    <rPh sb="34" eb="36">
      <t>ニュウリョク</t>
    </rPh>
    <rPh sb="38" eb="40">
      <t>ヒツヨウ</t>
    </rPh>
    <rPh sb="43" eb="45">
      <t>バアイ</t>
    </rPh>
    <phoneticPr fontId="19"/>
  </si>
  <si>
    <t>給与</t>
    <rPh sb="0" eb="2">
      <t>キュウヨ</t>
    </rPh>
    <phoneticPr fontId="35"/>
  </si>
  <si>
    <t>公的年金</t>
    <rPh sb="0" eb="2">
      <t>コウテキ</t>
    </rPh>
    <rPh sb="2" eb="4">
      <t>ネンキン</t>
    </rPh>
    <phoneticPr fontId="35"/>
  </si>
  <si>
    <t>職業または業種</t>
    <rPh sb="0" eb="2">
      <t>ショクギョウ</t>
    </rPh>
    <rPh sb="5" eb="7">
      <t>ギョウシュ</t>
    </rPh>
    <phoneticPr fontId="19"/>
  </si>
  <si>
    <t>事業所得…個人事業の報酬、営業(外交員報酬等）または農業からの所得</t>
    <rPh sb="31" eb="33">
      <t>ショトク</t>
    </rPh>
    <phoneticPr fontId="2"/>
  </si>
  <si>
    <r>
      <t>▼</t>
    </r>
    <r>
      <rPr>
        <b/>
        <sz val="11"/>
        <color theme="1"/>
        <rFont val="ＭＳ Ｐゴシック"/>
        <family val="3"/>
        <charset val="128"/>
        <scheme val="minor"/>
      </rPr>
      <t>給与および年金から源泉徴収されたもの以外</t>
    </r>
    <r>
      <rPr>
        <sz val="11"/>
        <color theme="1"/>
        <rFont val="ＭＳ Ｐゴシック"/>
        <family val="3"/>
        <charset val="128"/>
        <scheme val="minor"/>
      </rPr>
      <t>で、申告される方が支払った国民健康保険税、国民年金保険料、介護保険料、後期高齢者医療保険料等がある方
（下の表に保険料名目ごと入力してください）</t>
    </r>
    <rPh sb="1" eb="3">
      <t>キュウヨ</t>
    </rPh>
    <rPh sb="6" eb="8">
      <t>ネンキン</t>
    </rPh>
    <rPh sb="10" eb="12">
      <t>ゲンセン</t>
    </rPh>
    <rPh sb="12" eb="14">
      <t>チョウシュウ</t>
    </rPh>
    <rPh sb="19" eb="21">
      <t>イガイ</t>
    </rPh>
    <rPh sb="23" eb="25">
      <t>シンコク</t>
    </rPh>
    <rPh sb="28" eb="29">
      <t>カタ</t>
    </rPh>
    <rPh sb="30" eb="32">
      <t>シハラ</t>
    </rPh>
    <rPh sb="34" eb="36">
      <t>コクミン</t>
    </rPh>
    <rPh sb="36" eb="38">
      <t>ケンコウ</t>
    </rPh>
    <rPh sb="38" eb="40">
      <t>ホケン</t>
    </rPh>
    <rPh sb="40" eb="41">
      <t>ゼイ</t>
    </rPh>
    <rPh sb="42" eb="44">
      <t>コクミン</t>
    </rPh>
    <rPh sb="44" eb="46">
      <t>ネンキン</t>
    </rPh>
    <rPh sb="46" eb="49">
      <t>ホケンリョウ</t>
    </rPh>
    <rPh sb="50" eb="52">
      <t>カイゴ</t>
    </rPh>
    <rPh sb="52" eb="55">
      <t>ホケンリョウ</t>
    </rPh>
    <rPh sb="56" eb="58">
      <t>コウキ</t>
    </rPh>
    <rPh sb="58" eb="61">
      <t>コウレイシャ</t>
    </rPh>
    <rPh sb="61" eb="63">
      <t>イリョウ</t>
    </rPh>
    <rPh sb="63" eb="66">
      <t>ホケンリョウ</t>
    </rPh>
    <rPh sb="66" eb="67">
      <t>ナド</t>
    </rPh>
    <rPh sb="70" eb="71">
      <t>カタ</t>
    </rPh>
    <rPh sb="73" eb="74">
      <t>シタ</t>
    </rPh>
    <rPh sb="75" eb="76">
      <t>ヒョウ</t>
    </rPh>
    <rPh sb="77" eb="80">
      <t>ホケンリョウ</t>
    </rPh>
    <rPh sb="80" eb="82">
      <t>メイモク</t>
    </rPh>
    <rPh sb="84" eb="86">
      <t>ニュウリョク</t>
    </rPh>
    <phoneticPr fontId="19"/>
  </si>
  <si>
    <t>雇用保険以外に収入がなかった、学生でアルバイト等をしていなかった、病気療養中、</t>
    <rPh sb="0" eb="2">
      <t>コヨウ</t>
    </rPh>
    <rPh sb="2" eb="4">
      <t>ホケン</t>
    </rPh>
    <rPh sb="4" eb="6">
      <t>イガイ</t>
    </rPh>
    <rPh sb="7" eb="9">
      <t>シュウニュウ</t>
    </rPh>
    <rPh sb="15" eb="17">
      <t>ガクセイ</t>
    </rPh>
    <rPh sb="23" eb="24">
      <t>トウ</t>
    </rPh>
    <rPh sb="33" eb="35">
      <t>ビョウキ</t>
    </rPh>
    <rPh sb="35" eb="38">
      <t>リョウヨウチュウ</t>
    </rPh>
    <phoneticPr fontId="19"/>
  </si>
  <si>
    <t>（２）生命保険料控除および地震保険料控除</t>
    <rPh sb="3" eb="5">
      <t>セイメイ</t>
    </rPh>
    <rPh sb="5" eb="8">
      <t>ホケンリョウ</t>
    </rPh>
    <rPh sb="8" eb="10">
      <t>コウジョ</t>
    </rPh>
    <rPh sb="13" eb="15">
      <t>ジシン</t>
    </rPh>
    <rPh sb="15" eb="18">
      <t>ホケンリョウ</t>
    </rPh>
    <rPh sb="18" eb="20">
      <t>コウジョ</t>
    </rPh>
    <phoneticPr fontId="19"/>
  </si>
  <si>
    <r>
      <t xml:space="preserve">平成25年度分より、生命保険料控除の改正がありました。
</t>
    </r>
    <r>
      <rPr>
        <b/>
        <sz val="11"/>
        <color theme="1"/>
        <rFont val="ＭＳ Ｐゴシック"/>
        <family val="3"/>
        <charset val="128"/>
        <scheme val="minor"/>
      </rPr>
      <t>（平成24年1月1日以後の契約について適用）</t>
    </r>
    <r>
      <rPr>
        <sz val="11"/>
        <color theme="1"/>
        <rFont val="ＭＳ Ｐゴシック"/>
        <family val="3"/>
        <charset val="128"/>
        <scheme val="minor"/>
      </rPr>
      <t xml:space="preserve">
</t>
    </r>
    <r>
      <rPr>
        <b/>
        <sz val="12"/>
        <color rgb="FFC00000"/>
        <rFont val="ＭＳ Ｐゴシック"/>
        <family val="3"/>
        <charset val="128"/>
        <scheme val="minor"/>
      </rPr>
      <t>【新設】</t>
    </r>
    <r>
      <rPr>
        <sz val="11"/>
        <color theme="1"/>
        <rFont val="ＭＳ Ｐゴシック"/>
        <family val="3"/>
        <charset val="128"/>
        <scheme val="minor"/>
      </rPr>
      <t>介護医療保険料に関する控除（控除限度額</t>
    </r>
    <r>
      <rPr>
        <sz val="11"/>
        <color rgb="FFC00000"/>
        <rFont val="ＭＳ Ｐゴシック"/>
        <family val="3"/>
        <charset val="128"/>
        <scheme val="minor"/>
      </rPr>
      <t>28,000円</t>
    </r>
    <r>
      <rPr>
        <sz val="11"/>
        <color theme="1"/>
        <rFont val="ＭＳ Ｐゴシック"/>
        <family val="3"/>
        <charset val="128"/>
        <scheme val="minor"/>
      </rPr>
      <t xml:space="preserve">）
</t>
    </r>
    <r>
      <rPr>
        <b/>
        <sz val="12"/>
        <color rgb="FFC00000"/>
        <rFont val="ＭＳ Ｐゴシック"/>
        <family val="3"/>
        <charset val="128"/>
        <scheme val="minor"/>
      </rPr>
      <t>【変更】</t>
    </r>
    <r>
      <rPr>
        <sz val="11"/>
        <color theme="1"/>
        <rFont val="ＭＳ Ｐゴシック"/>
        <family val="3"/>
        <charset val="128"/>
        <scheme val="minor"/>
      </rPr>
      <t>一般生命保険料および個人年金保険料に関する控除（控除限度額【変更前】各35,000円→【変更後】</t>
    </r>
    <r>
      <rPr>
        <sz val="11"/>
        <color rgb="FFC00000"/>
        <rFont val="ＭＳ Ｐゴシック"/>
        <family val="3"/>
        <charset val="128"/>
        <scheme val="minor"/>
      </rPr>
      <t xml:space="preserve">各28,000円
</t>
    </r>
    <r>
      <rPr>
        <sz val="11"/>
        <rFont val="ＭＳ Ｐゴシック"/>
        <family val="3"/>
        <charset val="128"/>
        <scheme val="minor"/>
      </rPr>
      <t>なお、生命保険料控除の限度額は、一般、年金、介護医療分を合わせて70,000円（従前と変わらず。）となります。</t>
    </r>
    <rPh sb="0" eb="2">
      <t>ヘイセイ</t>
    </rPh>
    <rPh sb="4" eb="6">
      <t>ネンド</t>
    </rPh>
    <rPh sb="6" eb="7">
      <t>ブン</t>
    </rPh>
    <rPh sb="10" eb="12">
      <t>セイメイ</t>
    </rPh>
    <rPh sb="12" eb="15">
      <t>ホケンリョウ</t>
    </rPh>
    <rPh sb="15" eb="17">
      <t>コウジョ</t>
    </rPh>
    <rPh sb="18" eb="20">
      <t>カイセイ</t>
    </rPh>
    <rPh sb="29" eb="31">
      <t>ヘイセイ</t>
    </rPh>
    <rPh sb="33" eb="34">
      <t>ネン</t>
    </rPh>
    <rPh sb="35" eb="36">
      <t>ガツ</t>
    </rPh>
    <rPh sb="37" eb="38">
      <t>ニチ</t>
    </rPh>
    <rPh sb="38" eb="40">
      <t>イゴ</t>
    </rPh>
    <rPh sb="41" eb="43">
      <t>ケイヤク</t>
    </rPh>
    <rPh sb="47" eb="49">
      <t>テキヨウ</t>
    </rPh>
    <rPh sb="52" eb="54">
      <t>シンセツ</t>
    </rPh>
    <rPh sb="55" eb="57">
      <t>カイゴ</t>
    </rPh>
    <rPh sb="57" eb="59">
      <t>イリョウ</t>
    </rPh>
    <rPh sb="59" eb="62">
      <t>ホケンリョウ</t>
    </rPh>
    <rPh sb="63" eb="64">
      <t>カン</t>
    </rPh>
    <rPh sb="66" eb="68">
      <t>コウジョ</t>
    </rPh>
    <rPh sb="69" eb="71">
      <t>コウジョ</t>
    </rPh>
    <rPh sb="71" eb="73">
      <t>ゲンド</t>
    </rPh>
    <rPh sb="73" eb="74">
      <t>ガク</t>
    </rPh>
    <rPh sb="80" eb="81">
      <t>エン</t>
    </rPh>
    <rPh sb="84" eb="86">
      <t>ヘンコウ</t>
    </rPh>
    <rPh sb="87" eb="89">
      <t>イッパン</t>
    </rPh>
    <rPh sb="89" eb="91">
      <t>セイメイ</t>
    </rPh>
    <rPh sb="91" eb="94">
      <t>ホケンリョウ</t>
    </rPh>
    <rPh sb="97" eb="99">
      <t>コジン</t>
    </rPh>
    <rPh sb="99" eb="101">
      <t>ネンキン</t>
    </rPh>
    <rPh sb="101" eb="104">
      <t>ホケンリョウ</t>
    </rPh>
    <rPh sb="105" eb="106">
      <t>カン</t>
    </rPh>
    <rPh sb="108" eb="110">
      <t>コウジョ</t>
    </rPh>
    <rPh sb="111" eb="113">
      <t>コウジョ</t>
    </rPh>
    <rPh sb="113" eb="115">
      <t>ゲンド</t>
    </rPh>
    <rPh sb="115" eb="116">
      <t>ガク</t>
    </rPh>
    <rPh sb="117" eb="119">
      <t>ヘンコウ</t>
    </rPh>
    <rPh sb="119" eb="120">
      <t>マエ</t>
    </rPh>
    <rPh sb="121" eb="122">
      <t>カク</t>
    </rPh>
    <rPh sb="128" eb="129">
      <t>エン</t>
    </rPh>
    <rPh sb="131" eb="133">
      <t>ヘンコウ</t>
    </rPh>
    <rPh sb="133" eb="134">
      <t>ゴ</t>
    </rPh>
    <rPh sb="135" eb="136">
      <t>カク</t>
    </rPh>
    <rPh sb="142" eb="143">
      <t>エン</t>
    </rPh>
    <rPh sb="148" eb="150">
      <t>セイメイ</t>
    </rPh>
    <rPh sb="150" eb="153">
      <t>ホケンリョウ</t>
    </rPh>
    <rPh sb="153" eb="155">
      <t>コウジョ</t>
    </rPh>
    <rPh sb="156" eb="158">
      <t>ゲンド</t>
    </rPh>
    <rPh sb="158" eb="159">
      <t>ガク</t>
    </rPh>
    <rPh sb="161" eb="163">
      <t>イッパン</t>
    </rPh>
    <rPh sb="164" eb="166">
      <t>ネンキン</t>
    </rPh>
    <rPh sb="167" eb="169">
      <t>カイゴ</t>
    </rPh>
    <rPh sb="169" eb="171">
      <t>イリョウ</t>
    </rPh>
    <rPh sb="171" eb="172">
      <t>ブン</t>
    </rPh>
    <rPh sb="173" eb="174">
      <t>ア</t>
    </rPh>
    <rPh sb="179" eb="184">
      <t>０００エン</t>
    </rPh>
    <rPh sb="185" eb="187">
      <t>ジュウゼン</t>
    </rPh>
    <rPh sb="188" eb="189">
      <t>カ</t>
    </rPh>
    <phoneticPr fontId="19"/>
  </si>
  <si>
    <t>▼年末調整時、生命保険料控除および地震保険料控除を申請した方</t>
    <rPh sb="1" eb="3">
      <t>ネンマツ</t>
    </rPh>
    <rPh sb="3" eb="5">
      <t>チョウセイ</t>
    </rPh>
    <rPh sb="5" eb="6">
      <t>ジ</t>
    </rPh>
    <rPh sb="7" eb="9">
      <t>セイメイ</t>
    </rPh>
    <rPh sb="9" eb="12">
      <t>ホケンリョウ</t>
    </rPh>
    <rPh sb="12" eb="14">
      <t>コウジョ</t>
    </rPh>
    <rPh sb="17" eb="19">
      <t>ジシン</t>
    </rPh>
    <rPh sb="19" eb="22">
      <t>ホケンリョウ</t>
    </rPh>
    <rPh sb="22" eb="24">
      <t>コウジョ</t>
    </rPh>
    <rPh sb="25" eb="27">
      <t>シンセイ</t>
    </rPh>
    <rPh sb="29" eb="30">
      <t>カタ</t>
    </rPh>
    <phoneticPr fontId="19"/>
  </si>
  <si>
    <t>給与の源泉徴収票の生命保険料および地震保険料控除欄に記載のある方</t>
    <rPh sb="0" eb="2">
      <t>キュウヨ</t>
    </rPh>
    <rPh sb="3" eb="5">
      <t>ゲンセン</t>
    </rPh>
    <rPh sb="5" eb="7">
      <t>チョウシュウ</t>
    </rPh>
    <rPh sb="7" eb="8">
      <t>ヒョウ</t>
    </rPh>
    <rPh sb="9" eb="11">
      <t>セイメイ</t>
    </rPh>
    <rPh sb="11" eb="14">
      <t>ホケンリョウ</t>
    </rPh>
    <rPh sb="17" eb="19">
      <t>ジシン</t>
    </rPh>
    <rPh sb="19" eb="22">
      <t>ホケンリョウ</t>
    </rPh>
    <rPh sb="22" eb="24">
      <t>コウジョ</t>
    </rPh>
    <rPh sb="24" eb="25">
      <t>ラン</t>
    </rPh>
    <rPh sb="26" eb="28">
      <t>キサイ</t>
    </rPh>
    <rPh sb="31" eb="32">
      <t>カタ</t>
    </rPh>
    <phoneticPr fontId="19"/>
  </si>
  <si>
    <t>▼年末調整時に事業所へ提出した証明書以外に支払った生命保険料および地震保険料がある方</t>
    <rPh sb="1" eb="3">
      <t>ネンマツ</t>
    </rPh>
    <rPh sb="3" eb="5">
      <t>チョウセイ</t>
    </rPh>
    <rPh sb="5" eb="6">
      <t>ジ</t>
    </rPh>
    <rPh sb="7" eb="10">
      <t>ジギョウショ</t>
    </rPh>
    <rPh sb="11" eb="13">
      <t>テイシュツ</t>
    </rPh>
    <rPh sb="15" eb="18">
      <t>ショウメイショ</t>
    </rPh>
    <rPh sb="18" eb="20">
      <t>イガイ</t>
    </rPh>
    <rPh sb="21" eb="23">
      <t>シハラ</t>
    </rPh>
    <rPh sb="25" eb="27">
      <t>セイメイ</t>
    </rPh>
    <rPh sb="27" eb="30">
      <t>ホケンリョウ</t>
    </rPh>
    <rPh sb="33" eb="35">
      <t>ジシン</t>
    </rPh>
    <rPh sb="35" eb="38">
      <t>ホケンリョウ</t>
    </rPh>
    <rPh sb="41" eb="42">
      <t>カタ</t>
    </rPh>
    <phoneticPr fontId="19"/>
  </si>
  <si>
    <t>（４）配偶者控除、配偶者特別控除および扶養控除（16歳以上の扶養親族）</t>
    <rPh sb="3" eb="6">
      <t>ハイグウシャ</t>
    </rPh>
    <rPh sb="6" eb="8">
      <t>コウジョ</t>
    </rPh>
    <rPh sb="9" eb="12">
      <t>ハイグウシャ</t>
    </rPh>
    <rPh sb="12" eb="14">
      <t>トクベツ</t>
    </rPh>
    <rPh sb="14" eb="16">
      <t>コウジョ</t>
    </rPh>
    <rPh sb="19" eb="21">
      <t>フヨウ</t>
    </rPh>
    <rPh sb="21" eb="23">
      <t>コウジョ</t>
    </rPh>
    <rPh sb="26" eb="27">
      <t>サイ</t>
    </rPh>
    <rPh sb="27" eb="29">
      <t>イジョウ</t>
    </rPh>
    <rPh sb="30" eb="32">
      <t>フヨウ</t>
    </rPh>
    <rPh sb="32" eb="34">
      <t>シンゾク</t>
    </rPh>
    <phoneticPr fontId="19"/>
  </si>
  <si>
    <t>▼年末調整時、小規模企業共済等掛金控除を申請した方</t>
    <rPh sb="1" eb="3">
      <t>ネンマツ</t>
    </rPh>
    <rPh sb="3" eb="5">
      <t>チョウセイ</t>
    </rPh>
    <rPh sb="5" eb="6">
      <t>ジ</t>
    </rPh>
    <rPh sb="7" eb="10">
      <t>ショウキボ</t>
    </rPh>
    <rPh sb="10" eb="12">
      <t>キギョウ</t>
    </rPh>
    <rPh sb="12" eb="14">
      <t>キョウサイ</t>
    </rPh>
    <rPh sb="14" eb="15">
      <t>トウ</t>
    </rPh>
    <rPh sb="15" eb="17">
      <t>カケキン</t>
    </rPh>
    <rPh sb="17" eb="19">
      <t>コウジョ</t>
    </rPh>
    <rPh sb="20" eb="22">
      <t>シンセイ</t>
    </rPh>
    <rPh sb="24" eb="25">
      <t>カタ</t>
    </rPh>
    <phoneticPr fontId="19"/>
  </si>
  <si>
    <t>支払金額と社会保険料の金額のみ（太枠で囲まれた枠内）を入力してください。
上記の欄以外の項目（控除対象配偶者の有無、扶養親族等）については入力シートに戻って入力してください。
複数の年金収入がある方は、それぞれの欄を合算した金額を入力してください。</t>
    <rPh sb="16" eb="18">
      <t>フトワク</t>
    </rPh>
    <rPh sb="19" eb="20">
      <t>カコ</t>
    </rPh>
    <rPh sb="23" eb="25">
      <t>ワクナイ</t>
    </rPh>
    <phoneticPr fontId="2"/>
  </si>
  <si>
    <t>宛先市町村</t>
    <rPh sb="0" eb="2">
      <t>アテサキ</t>
    </rPh>
    <rPh sb="2" eb="5">
      <t>シチョウソン</t>
    </rPh>
    <phoneticPr fontId="35"/>
  </si>
  <si>
    <t>飯田市</t>
    <rPh sb="0" eb="3">
      <t>イイダシ</t>
    </rPh>
    <phoneticPr fontId="35"/>
  </si>
  <si>
    <t>職名</t>
    <rPh sb="0" eb="2">
      <t>ショクメイ</t>
    </rPh>
    <phoneticPr fontId="35"/>
  </si>
  <si>
    <t>市長</t>
    <rPh sb="0" eb="1">
      <t>シ</t>
    </rPh>
    <rPh sb="1" eb="2">
      <t>チョウ</t>
    </rPh>
    <phoneticPr fontId="35"/>
  </si>
  <si>
    <r>
      <rPr>
        <b/>
        <sz val="11"/>
        <color theme="1"/>
        <rFont val="ＭＳ Ｐゴシック"/>
        <family val="3"/>
        <charset val="128"/>
        <scheme val="minor"/>
      </rPr>
      <t>遺族年金、障害年金</t>
    </r>
    <r>
      <rPr>
        <sz val="11"/>
        <color theme="1"/>
        <rFont val="ＭＳ Ｐゴシック"/>
        <family val="3"/>
        <charset val="128"/>
        <scheme val="minor"/>
      </rPr>
      <t>の</t>
    </r>
    <r>
      <rPr>
        <b/>
        <sz val="11"/>
        <color theme="1"/>
        <rFont val="ＭＳ Ｐゴシック"/>
        <family val="3"/>
        <charset val="128"/>
        <scheme val="minor"/>
      </rPr>
      <t>非課税となる公的年金等のみ</t>
    </r>
    <r>
      <rPr>
        <sz val="11"/>
        <color theme="1"/>
        <rFont val="ＭＳ Ｐゴシック"/>
        <family val="3"/>
        <charset val="128"/>
        <scheme val="minor"/>
      </rPr>
      <t>を受給されている方</t>
    </r>
    <rPh sb="16" eb="18">
      <t>コウテキ</t>
    </rPh>
    <rPh sb="20" eb="21">
      <t>トウ</t>
    </rPh>
    <phoneticPr fontId="19"/>
  </si>
  <si>
    <t>（４）　事業所得（営業等または農業）および不動産所得があった方</t>
    <rPh sb="4" eb="6">
      <t>ジギョウ</t>
    </rPh>
    <rPh sb="6" eb="8">
      <t>ショトク</t>
    </rPh>
    <rPh sb="9" eb="12">
      <t>エイギョウナド</t>
    </rPh>
    <rPh sb="15" eb="17">
      <t>ノウギョウ</t>
    </rPh>
    <rPh sb="21" eb="24">
      <t>フドウサン</t>
    </rPh>
    <rPh sb="24" eb="26">
      <t>ショトク</t>
    </rPh>
    <rPh sb="30" eb="31">
      <t>カタ</t>
    </rPh>
    <phoneticPr fontId="2"/>
  </si>
  <si>
    <t>生命（損害）保険の一時金、満期返戻金
法人から贈与を受けた金品、懸賞当選金品、競馬等の払戻金</t>
    <rPh sb="41" eb="42">
      <t>トウ</t>
    </rPh>
    <phoneticPr fontId="2"/>
  </si>
  <si>
    <t>申告される方（納税義務者）の勤務先および事業所について</t>
    <rPh sb="0" eb="2">
      <t>シンコク</t>
    </rPh>
    <rPh sb="5" eb="6">
      <t>カタ</t>
    </rPh>
    <rPh sb="7" eb="9">
      <t>ノウゼイ</t>
    </rPh>
    <rPh sb="9" eb="12">
      <t>ギムシャ</t>
    </rPh>
    <rPh sb="14" eb="17">
      <t>キンムサキ</t>
    </rPh>
    <rPh sb="20" eb="23">
      <t>ジギョウショ</t>
    </rPh>
    <phoneticPr fontId="19"/>
  </si>
  <si>
    <t>給与所得の源泉徴収票の小規模企業共済等掛金控除欄に記載のある方</t>
    <rPh sb="0" eb="2">
      <t>キュウヨ</t>
    </rPh>
    <rPh sb="2" eb="4">
      <t>ショトク</t>
    </rPh>
    <rPh sb="5" eb="7">
      <t>ゲンセン</t>
    </rPh>
    <rPh sb="7" eb="9">
      <t>チョウシュウ</t>
    </rPh>
    <rPh sb="9" eb="10">
      <t>ヒョウ</t>
    </rPh>
    <rPh sb="11" eb="14">
      <t>ショウキボ</t>
    </rPh>
    <rPh sb="14" eb="16">
      <t>キギョウ</t>
    </rPh>
    <rPh sb="16" eb="18">
      <t>キョウサイ</t>
    </rPh>
    <rPh sb="18" eb="19">
      <t>トウ</t>
    </rPh>
    <rPh sb="19" eb="21">
      <t>カケキン</t>
    </rPh>
    <rPh sb="21" eb="23">
      <t>コウジョ</t>
    </rPh>
    <rPh sb="23" eb="24">
      <t>ラン</t>
    </rPh>
    <rPh sb="25" eb="27">
      <t>キサイ</t>
    </rPh>
    <rPh sb="30" eb="31">
      <t>カタ</t>
    </rPh>
    <phoneticPr fontId="19"/>
  </si>
  <si>
    <t>・月曜日から金曜日まで（祝日を除く。）　午前８時３０分から午後５時１５分まで</t>
    <rPh sb="3" eb="4">
      <t>ビ</t>
    </rPh>
    <phoneticPr fontId="35"/>
  </si>
  <si>
    <t>分離課税に係る所得がある方は、別様式の申告書の提出が必要になります。</t>
    <rPh sb="0" eb="2">
      <t>ブンリ</t>
    </rPh>
    <rPh sb="2" eb="4">
      <t>カゼイ</t>
    </rPh>
    <rPh sb="5" eb="6">
      <t>カカ</t>
    </rPh>
    <rPh sb="7" eb="9">
      <t>ショトク</t>
    </rPh>
    <rPh sb="12" eb="13">
      <t>カタ</t>
    </rPh>
    <rPh sb="15" eb="16">
      <t>ベツ</t>
    </rPh>
    <rPh sb="16" eb="18">
      <t>ヨウシキ</t>
    </rPh>
    <rPh sb="19" eb="22">
      <t>シンコクショ</t>
    </rPh>
    <rPh sb="23" eb="25">
      <t>テイシュツ</t>
    </rPh>
    <rPh sb="26" eb="28">
      <t>ヒツヨウ</t>
    </rPh>
    <phoneticPr fontId="35"/>
  </si>
  <si>
    <t>そのため、このファイルでは申告書を作成することができません。</t>
    <phoneticPr fontId="35"/>
  </si>
  <si>
    <r>
      <t xml:space="preserve">▼給与所得者に「給与所得及び公的年金等所得以外の所得」がある場合におけるその給与所得及び公的年金等所得以外の所得に対する住民税の徴収方法を次のうちから選択します。
</t>
    </r>
    <r>
      <rPr>
        <b/>
        <sz val="11"/>
        <color theme="1"/>
        <rFont val="ＭＳ Ｐゴシック"/>
        <family val="3"/>
        <charset val="128"/>
        <scheme val="minor"/>
      </rPr>
      <t>【選択欄が空欄の場合】…給与からの特別徴収の方法により納めることとなります。</t>
    </r>
    <rPh sb="1" eb="3">
      <t>キュウヨ</t>
    </rPh>
    <rPh sb="3" eb="5">
      <t>ショトク</t>
    </rPh>
    <rPh sb="5" eb="6">
      <t>シャ</t>
    </rPh>
    <rPh sb="8" eb="10">
      <t>キュウヨ</t>
    </rPh>
    <rPh sb="10" eb="12">
      <t>ショトク</t>
    </rPh>
    <rPh sb="12" eb="13">
      <t>オヨ</t>
    </rPh>
    <rPh sb="14" eb="16">
      <t>コウテキ</t>
    </rPh>
    <rPh sb="16" eb="19">
      <t>ネンキンナド</t>
    </rPh>
    <rPh sb="19" eb="21">
      <t>ショトク</t>
    </rPh>
    <rPh sb="21" eb="23">
      <t>イガイ</t>
    </rPh>
    <rPh sb="24" eb="26">
      <t>ショトク</t>
    </rPh>
    <rPh sb="30" eb="32">
      <t>バアイ</t>
    </rPh>
    <rPh sb="38" eb="40">
      <t>キュウヨ</t>
    </rPh>
    <rPh sb="40" eb="42">
      <t>ショトク</t>
    </rPh>
    <rPh sb="42" eb="43">
      <t>オヨ</t>
    </rPh>
    <rPh sb="44" eb="46">
      <t>コウテキ</t>
    </rPh>
    <rPh sb="46" eb="49">
      <t>ネンキンナド</t>
    </rPh>
    <rPh sb="49" eb="51">
      <t>ショトク</t>
    </rPh>
    <rPh sb="51" eb="53">
      <t>イガイ</t>
    </rPh>
    <rPh sb="54" eb="56">
      <t>ショトク</t>
    </rPh>
    <rPh sb="57" eb="58">
      <t>タイ</t>
    </rPh>
    <rPh sb="60" eb="63">
      <t>ジュウミンゼイ</t>
    </rPh>
    <rPh sb="64" eb="66">
      <t>チョウシュウ</t>
    </rPh>
    <rPh sb="66" eb="68">
      <t>ホウホウ</t>
    </rPh>
    <rPh sb="69" eb="70">
      <t>ツギ</t>
    </rPh>
    <rPh sb="75" eb="77">
      <t>センタク</t>
    </rPh>
    <rPh sb="83" eb="85">
      <t>センタク</t>
    </rPh>
    <rPh sb="85" eb="86">
      <t>ラン</t>
    </rPh>
    <rPh sb="87" eb="89">
      <t>クウラン</t>
    </rPh>
    <rPh sb="90" eb="92">
      <t>バアイ</t>
    </rPh>
    <rPh sb="94" eb="96">
      <t>キュウヨ</t>
    </rPh>
    <rPh sb="99" eb="101">
      <t>トクベツ</t>
    </rPh>
    <rPh sb="101" eb="103">
      <t>チョウシュウ</t>
    </rPh>
    <rPh sb="104" eb="106">
      <t>ホウホウ</t>
    </rPh>
    <rPh sb="109" eb="110">
      <t>オサ</t>
    </rPh>
    <phoneticPr fontId="19"/>
  </si>
  <si>
    <t>支払った社会保険料金額（円）</t>
    <rPh sb="0" eb="2">
      <t>シハラ</t>
    </rPh>
    <rPh sb="4" eb="6">
      <t>シャカイ</t>
    </rPh>
    <rPh sb="6" eb="9">
      <t>ホケンリョウ</t>
    </rPh>
    <rPh sb="9" eb="11">
      <t>キンガク</t>
    </rPh>
    <rPh sb="12" eb="13">
      <t>エン</t>
    </rPh>
    <phoneticPr fontId="19"/>
  </si>
  <si>
    <t>生年
月日</t>
    <phoneticPr fontId="35"/>
  </si>
  <si>
    <t>世帯主の氏名</t>
    <rPh sb="0" eb="3">
      <t>セタイヌシ</t>
    </rPh>
    <rPh sb="4" eb="6">
      <t>シメイ</t>
    </rPh>
    <phoneticPr fontId="35"/>
  </si>
  <si>
    <t>続柄</t>
    <phoneticPr fontId="35"/>
  </si>
  <si>
    <t>年</t>
    <phoneticPr fontId="35"/>
  </si>
  <si>
    <t>月</t>
    <phoneticPr fontId="35"/>
  </si>
  <si>
    <t>日</t>
    <phoneticPr fontId="35"/>
  </si>
  <si>
    <t>個人番号</t>
    <rPh sb="0" eb="2">
      <t>コジン</t>
    </rPh>
    <rPh sb="2" eb="4">
      <t>バンゴウ</t>
    </rPh>
    <phoneticPr fontId="35"/>
  </si>
  <si>
    <t>氏名</t>
    <phoneticPr fontId="35"/>
  </si>
  <si>
    <t>フリガナ</t>
    <phoneticPr fontId="35"/>
  </si>
  <si>
    <t>提出年月日</t>
    <phoneticPr fontId="35"/>
  </si>
  <si>
    <t>フリナガ</t>
    <phoneticPr fontId="35"/>
  </si>
  <si>
    <t>配偶者</t>
    <rPh sb="0" eb="3">
      <t>ハイグウシャ</t>
    </rPh>
    <phoneticPr fontId="35"/>
  </si>
  <si>
    <t>同居・
別居の
区分</t>
    <rPh sb="0" eb="2">
      <t>ドウキョ</t>
    </rPh>
    <rPh sb="4" eb="6">
      <t>ベッキョ</t>
    </rPh>
    <rPh sb="8" eb="10">
      <t>クブン</t>
    </rPh>
    <phoneticPr fontId="35"/>
  </si>
  <si>
    <t>生年月日</t>
    <phoneticPr fontId="35"/>
  </si>
  <si>
    <t>同居・
別居の
区分</t>
    <phoneticPr fontId="35"/>
  </si>
  <si>
    <t>16歳未満の扶養親族
（控除対象外）</t>
    <rPh sb="2" eb="5">
      <t>サイミマン</t>
    </rPh>
    <rPh sb="6" eb="8">
      <t>フヨウ</t>
    </rPh>
    <rPh sb="8" eb="10">
      <t>シンゾク</t>
    </rPh>
    <rPh sb="12" eb="14">
      <t>コウジョ</t>
    </rPh>
    <rPh sb="14" eb="17">
      <t>タイショウガイ</t>
    </rPh>
    <phoneticPr fontId="2"/>
  </si>
  <si>
    <t>月</t>
    <rPh sb="0" eb="1">
      <t>ゲツ</t>
    </rPh>
    <phoneticPr fontId="35"/>
  </si>
  <si>
    <t>専従者給与
（控除）額</t>
    <rPh sb="0" eb="3">
      <t>センジュウシャ</t>
    </rPh>
    <rPh sb="3" eb="5">
      <t>キュウヨ</t>
    </rPh>
    <rPh sb="7" eb="9">
      <t>コウジョ</t>
    </rPh>
    <rPh sb="10" eb="11">
      <t>ガク</t>
    </rPh>
    <phoneticPr fontId="35"/>
  </si>
  <si>
    <t>13事業税に関する事項</t>
    <rPh sb="2" eb="5">
      <t>ジギョウゼイ</t>
    </rPh>
    <rPh sb="6" eb="7">
      <t>カン</t>
    </rPh>
    <rPh sb="9" eb="11">
      <t>ジコウ</t>
    </rPh>
    <phoneticPr fontId="2"/>
  </si>
  <si>
    <t>氏　名</t>
    <rPh sb="0" eb="1">
      <t>シ</t>
    </rPh>
    <rPh sb="2" eb="3">
      <t>メイ</t>
    </rPh>
    <phoneticPr fontId="2"/>
  </si>
  <si>
    <t>個人番号</t>
    <rPh sb="0" eb="2">
      <t>コジン</t>
    </rPh>
    <rPh sb="2" eb="4">
      <t>バンゴウ</t>
    </rPh>
    <phoneticPr fontId="19"/>
  </si>
  <si>
    <t>（役職名）</t>
    <rPh sb="1" eb="4">
      <t>ヤクショクメイ</t>
    </rPh>
    <phoneticPr fontId="65"/>
  </si>
  <si>
    <t>種　　　　　別</t>
    <rPh sb="0" eb="1">
      <t>タネ</t>
    </rPh>
    <rPh sb="6" eb="7">
      <t>ベツ</t>
    </rPh>
    <phoneticPr fontId="65"/>
  </si>
  <si>
    <t>支　　払　　金　　額</t>
    <rPh sb="0" eb="1">
      <t>シ</t>
    </rPh>
    <rPh sb="3" eb="4">
      <t>バライ</t>
    </rPh>
    <rPh sb="6" eb="7">
      <t>カネ</t>
    </rPh>
    <rPh sb="9" eb="10">
      <t>ガク</t>
    </rPh>
    <phoneticPr fontId="65"/>
  </si>
  <si>
    <t>源 泉 徴 収 税 額</t>
    <rPh sb="0" eb="1">
      <t>ミナモト</t>
    </rPh>
    <rPh sb="2" eb="3">
      <t>イズミ</t>
    </rPh>
    <rPh sb="4" eb="5">
      <t>チョウ</t>
    </rPh>
    <rPh sb="6" eb="7">
      <t>オサム</t>
    </rPh>
    <rPh sb="8" eb="9">
      <t>ゼイ</t>
    </rPh>
    <rPh sb="10" eb="11">
      <t>ガク</t>
    </rPh>
    <phoneticPr fontId="65"/>
  </si>
  <si>
    <t>円</t>
    <rPh sb="0" eb="1">
      <t>エン</t>
    </rPh>
    <phoneticPr fontId="65"/>
  </si>
  <si>
    <t>特　定</t>
    <rPh sb="0" eb="1">
      <t>トク</t>
    </rPh>
    <rPh sb="2" eb="3">
      <t>サダム</t>
    </rPh>
    <phoneticPr fontId="65"/>
  </si>
  <si>
    <t>老　　　人</t>
    <rPh sb="0" eb="1">
      <t>ロウ</t>
    </rPh>
    <rPh sb="4" eb="5">
      <t>ヒト</t>
    </rPh>
    <phoneticPr fontId="65"/>
  </si>
  <si>
    <t>そ　の　他</t>
    <rPh sb="4" eb="5">
      <t>タ</t>
    </rPh>
    <phoneticPr fontId="65"/>
  </si>
  <si>
    <t>特　別</t>
    <rPh sb="0" eb="1">
      <t>トク</t>
    </rPh>
    <rPh sb="2" eb="3">
      <t>ベツ</t>
    </rPh>
    <phoneticPr fontId="65"/>
  </si>
  <si>
    <t>その他</t>
    <rPh sb="2" eb="3">
      <t>タ</t>
    </rPh>
    <phoneticPr fontId="65"/>
  </si>
  <si>
    <t>ⓒ有</t>
    <rPh sb="1" eb="2">
      <t>アリ</t>
    </rPh>
    <phoneticPr fontId="65"/>
  </si>
  <si>
    <t>従有</t>
    <rPh sb="0" eb="1">
      <t>シタガ</t>
    </rPh>
    <rPh sb="1" eb="2">
      <t>アリ</t>
    </rPh>
    <phoneticPr fontId="65"/>
  </si>
  <si>
    <t>従人</t>
    <rPh sb="0" eb="1">
      <t>ジュウ</t>
    </rPh>
    <rPh sb="1" eb="2">
      <t>ヒト</t>
    </rPh>
    <phoneticPr fontId="65"/>
  </si>
  <si>
    <t>社会保険料等の金額</t>
    <rPh sb="0" eb="2">
      <t>シャカイ</t>
    </rPh>
    <rPh sb="2" eb="5">
      <t>ホケンリョウ</t>
    </rPh>
    <rPh sb="5" eb="6">
      <t>トウ</t>
    </rPh>
    <rPh sb="7" eb="9">
      <t>キンガク</t>
    </rPh>
    <phoneticPr fontId="65"/>
  </si>
  <si>
    <t>生命保険料の控除額</t>
    <rPh sb="0" eb="2">
      <t>セイメイ</t>
    </rPh>
    <rPh sb="2" eb="5">
      <t>ホケンリョウ</t>
    </rPh>
    <rPh sb="6" eb="8">
      <t>コウジョ</t>
    </rPh>
    <rPh sb="8" eb="9">
      <t>ガク</t>
    </rPh>
    <phoneticPr fontId="65"/>
  </si>
  <si>
    <t>地震保険料の控除額</t>
    <rPh sb="0" eb="2">
      <t>ジシン</t>
    </rPh>
    <rPh sb="2" eb="5">
      <t>ホケンリョウ</t>
    </rPh>
    <rPh sb="6" eb="8">
      <t>コウジョ</t>
    </rPh>
    <rPh sb="8" eb="9">
      <t>ガク</t>
    </rPh>
    <phoneticPr fontId="65"/>
  </si>
  <si>
    <t>住宅借入金等特別控除の額</t>
    <rPh sb="0" eb="2">
      <t>ジュウタク</t>
    </rPh>
    <rPh sb="2" eb="4">
      <t>カリイレ</t>
    </rPh>
    <rPh sb="4" eb="5">
      <t>キン</t>
    </rPh>
    <rPh sb="5" eb="6">
      <t>トウ</t>
    </rPh>
    <rPh sb="6" eb="8">
      <t>トクベツ</t>
    </rPh>
    <rPh sb="8" eb="10">
      <t>コウジョ</t>
    </rPh>
    <rPh sb="11" eb="12">
      <t>ガク</t>
    </rPh>
    <phoneticPr fontId="65"/>
  </si>
  <si>
    <t>住宅借入金等特別控除の額の内訳</t>
    <rPh sb="0" eb="2">
      <t>ジュウタク</t>
    </rPh>
    <rPh sb="2" eb="4">
      <t>カリイレ</t>
    </rPh>
    <rPh sb="4" eb="5">
      <t>キン</t>
    </rPh>
    <rPh sb="5" eb="6">
      <t>トウ</t>
    </rPh>
    <rPh sb="6" eb="8">
      <t>トクベツ</t>
    </rPh>
    <rPh sb="8" eb="10">
      <t>コウジョ</t>
    </rPh>
    <rPh sb="11" eb="12">
      <t>ガク</t>
    </rPh>
    <rPh sb="13" eb="15">
      <t>ウチワケ</t>
    </rPh>
    <phoneticPr fontId="65"/>
  </si>
  <si>
    <t>住宅借入金等特別控除適用数</t>
    <rPh sb="0" eb="2">
      <t>ジュウタク</t>
    </rPh>
    <rPh sb="2" eb="4">
      <t>カリイレ</t>
    </rPh>
    <rPh sb="4" eb="5">
      <t>キン</t>
    </rPh>
    <rPh sb="5" eb="6">
      <t>トウ</t>
    </rPh>
    <rPh sb="6" eb="8">
      <t>トクベツ</t>
    </rPh>
    <rPh sb="8" eb="10">
      <t>コウジョ</t>
    </rPh>
    <rPh sb="10" eb="12">
      <t>テキヨウ</t>
    </rPh>
    <rPh sb="12" eb="13">
      <t>スウ</t>
    </rPh>
    <phoneticPr fontId="65"/>
  </si>
  <si>
    <t>年</t>
    <rPh sb="0" eb="1">
      <t>ネン</t>
    </rPh>
    <phoneticPr fontId="65"/>
  </si>
  <si>
    <t>月</t>
    <rPh sb="0" eb="1">
      <t>ツキ</t>
    </rPh>
    <phoneticPr fontId="65"/>
  </si>
  <si>
    <t>日</t>
    <rPh sb="0" eb="1">
      <t>ヒ</t>
    </rPh>
    <phoneticPr fontId="65"/>
  </si>
  <si>
    <t>住宅借入金等　　　　　特別控除区分　　　　　（１回目）</t>
    <rPh sb="0" eb="2">
      <t>ジュウタク</t>
    </rPh>
    <rPh sb="2" eb="4">
      <t>カリイレ</t>
    </rPh>
    <rPh sb="4" eb="5">
      <t>キン</t>
    </rPh>
    <rPh sb="5" eb="6">
      <t>トウ</t>
    </rPh>
    <rPh sb="11" eb="13">
      <t>トクベツ</t>
    </rPh>
    <rPh sb="13" eb="15">
      <t>コウジョ</t>
    </rPh>
    <rPh sb="15" eb="17">
      <t>クブン</t>
    </rPh>
    <rPh sb="24" eb="26">
      <t>カイメ</t>
    </rPh>
    <phoneticPr fontId="65"/>
  </si>
  <si>
    <t>住宅借入金等　　　　　　年末残高　　　　　　　　（１回目）</t>
    <rPh sb="0" eb="2">
      <t>ジュウタク</t>
    </rPh>
    <rPh sb="2" eb="4">
      <t>カリイレ</t>
    </rPh>
    <rPh sb="4" eb="5">
      <t>キン</t>
    </rPh>
    <rPh sb="5" eb="6">
      <t>トウ</t>
    </rPh>
    <rPh sb="12" eb="14">
      <t>ネンマツ</t>
    </rPh>
    <rPh sb="14" eb="16">
      <t>ザンダカ</t>
    </rPh>
    <rPh sb="26" eb="28">
      <t>カイメ</t>
    </rPh>
    <phoneticPr fontId="65"/>
  </si>
  <si>
    <t>住宅借入金等特別控除可能額</t>
    <rPh sb="0" eb="2">
      <t>ジュウタク</t>
    </rPh>
    <rPh sb="2" eb="4">
      <t>カリイレ</t>
    </rPh>
    <rPh sb="4" eb="5">
      <t>キン</t>
    </rPh>
    <rPh sb="5" eb="6">
      <t>トウ</t>
    </rPh>
    <rPh sb="6" eb="8">
      <t>トクベツ</t>
    </rPh>
    <rPh sb="8" eb="10">
      <t>コウジョ</t>
    </rPh>
    <rPh sb="10" eb="13">
      <t>カノウガク</t>
    </rPh>
    <phoneticPr fontId="65"/>
  </si>
  <si>
    <t>住宅借入金等　　　　　特別控除区分　　　　　（２回目）</t>
    <rPh sb="0" eb="2">
      <t>ジュウタク</t>
    </rPh>
    <rPh sb="2" eb="4">
      <t>カリイレ</t>
    </rPh>
    <rPh sb="4" eb="5">
      <t>キン</t>
    </rPh>
    <rPh sb="5" eb="6">
      <t>トウ</t>
    </rPh>
    <rPh sb="11" eb="13">
      <t>トクベツ</t>
    </rPh>
    <rPh sb="13" eb="15">
      <t>コウジョ</t>
    </rPh>
    <rPh sb="15" eb="17">
      <t>クブン</t>
    </rPh>
    <rPh sb="24" eb="26">
      <t>カイメ</t>
    </rPh>
    <phoneticPr fontId="65"/>
  </si>
  <si>
    <t>住宅借入金等　　　　　　年末残高　　　　　　　　　（２回目）</t>
    <rPh sb="0" eb="2">
      <t>ジュウタク</t>
    </rPh>
    <rPh sb="2" eb="4">
      <t>カリイレ</t>
    </rPh>
    <rPh sb="4" eb="5">
      <t>キン</t>
    </rPh>
    <rPh sb="5" eb="6">
      <t>トウ</t>
    </rPh>
    <rPh sb="12" eb="14">
      <t>ネンマツ</t>
    </rPh>
    <rPh sb="14" eb="16">
      <t>ザンダカ</t>
    </rPh>
    <rPh sb="27" eb="29">
      <t>カイメ</t>
    </rPh>
    <phoneticPr fontId="65"/>
  </si>
  <si>
    <t>区分</t>
    <rPh sb="0" eb="2">
      <t>クブン</t>
    </rPh>
    <phoneticPr fontId="65"/>
  </si>
  <si>
    <t>配偶者の合計所得</t>
    <rPh sb="0" eb="3">
      <t>ハイグウシャ</t>
    </rPh>
    <rPh sb="4" eb="6">
      <t>ゴウケイ</t>
    </rPh>
    <rPh sb="6" eb="8">
      <t>ショトク</t>
    </rPh>
    <phoneticPr fontId="65"/>
  </si>
  <si>
    <t>氏名</t>
    <rPh sb="0" eb="2">
      <t>シメイ</t>
    </rPh>
    <phoneticPr fontId="65"/>
  </si>
  <si>
    <t>控　除　対　象　扶　養　親　族</t>
    <rPh sb="0" eb="1">
      <t>コウ</t>
    </rPh>
    <rPh sb="2" eb="3">
      <t>ジョ</t>
    </rPh>
    <rPh sb="4" eb="5">
      <t>タイ</t>
    </rPh>
    <rPh sb="6" eb="7">
      <t>ゾウ</t>
    </rPh>
    <rPh sb="8" eb="9">
      <t>フ</t>
    </rPh>
    <rPh sb="10" eb="11">
      <t>マモル</t>
    </rPh>
    <rPh sb="12" eb="13">
      <t>オヤ</t>
    </rPh>
    <rPh sb="14" eb="15">
      <t>ゾク</t>
    </rPh>
    <phoneticPr fontId="65"/>
  </si>
  <si>
    <t>１　　６　　歳　未　満　の　扶　養　親　族</t>
    <rPh sb="6" eb="7">
      <t>サイ</t>
    </rPh>
    <rPh sb="8" eb="9">
      <t>ミ</t>
    </rPh>
    <rPh sb="10" eb="11">
      <t>マン</t>
    </rPh>
    <rPh sb="14" eb="15">
      <t>フ</t>
    </rPh>
    <rPh sb="16" eb="17">
      <t>マモル</t>
    </rPh>
    <rPh sb="18" eb="19">
      <t>オヤ</t>
    </rPh>
    <rPh sb="20" eb="21">
      <t>ゾク</t>
    </rPh>
    <phoneticPr fontId="65"/>
  </si>
  <si>
    <t>本人が障害者</t>
    <rPh sb="0" eb="2">
      <t>ホンニン</t>
    </rPh>
    <rPh sb="3" eb="6">
      <t>ショウガイシャ</t>
    </rPh>
    <phoneticPr fontId="65"/>
  </si>
  <si>
    <t>就職</t>
    <rPh sb="0" eb="2">
      <t>シュウショク</t>
    </rPh>
    <phoneticPr fontId="65"/>
  </si>
  <si>
    <t>退職</t>
    <rPh sb="0" eb="2">
      <t>タイショク</t>
    </rPh>
    <phoneticPr fontId="65"/>
  </si>
  <si>
    <t>日</t>
    <rPh sb="0" eb="1">
      <t>ニチ</t>
    </rPh>
    <phoneticPr fontId="65"/>
  </si>
  <si>
    <t>支払者</t>
    <rPh sb="0" eb="2">
      <t>シハライ</t>
    </rPh>
    <rPh sb="2" eb="3">
      <t>シャ</t>
    </rPh>
    <phoneticPr fontId="65"/>
  </si>
  <si>
    <t>氏名又は名称</t>
    <rPh sb="0" eb="2">
      <t>シメイ</t>
    </rPh>
    <rPh sb="2" eb="3">
      <t>マタ</t>
    </rPh>
    <rPh sb="4" eb="6">
      <t>メイショウ</t>
    </rPh>
    <phoneticPr fontId="65"/>
  </si>
  <si>
    <t>（摘要）</t>
    <rPh sb="1" eb="3">
      <t>テキヨウ</t>
    </rPh>
    <phoneticPr fontId="65"/>
  </si>
  <si>
    <t>個人番号</t>
    <rPh sb="0" eb="2">
      <t>コジン</t>
    </rPh>
    <rPh sb="2" eb="4">
      <t>バンゴウ</t>
    </rPh>
    <phoneticPr fontId="19"/>
  </si>
  <si>
    <t>個人番号</t>
    <rPh sb="0" eb="2">
      <t>コジン</t>
    </rPh>
    <rPh sb="2" eb="4">
      <t>バンゴウ</t>
    </rPh>
    <phoneticPr fontId="35"/>
  </si>
  <si>
    <t>1　医療費通知に関する事項</t>
    <rPh sb="2" eb="5">
      <t>イリョウヒ</t>
    </rPh>
    <rPh sb="5" eb="7">
      <t>ツウチ</t>
    </rPh>
    <rPh sb="8" eb="9">
      <t>カン</t>
    </rPh>
    <rPh sb="11" eb="13">
      <t>ジコウ</t>
    </rPh>
    <phoneticPr fontId="35"/>
  </si>
  <si>
    <t>　　（例：健康保険組合等が発行する「医療費のお知らせ」）</t>
    <phoneticPr fontId="35"/>
  </si>
  <si>
    <t>2　医療費（上記１以外）の明細</t>
    <rPh sb="2" eb="5">
      <t>イリョウヒ</t>
    </rPh>
    <rPh sb="6" eb="8">
      <t>ジョウキ</t>
    </rPh>
    <rPh sb="9" eb="11">
      <t>イガイ</t>
    </rPh>
    <rPh sb="13" eb="15">
      <t>メイサイ</t>
    </rPh>
    <phoneticPr fontId="35"/>
  </si>
  <si>
    <t>　　④療養を受けた病院、⑤被保険者等が支払った医療費の額、⑥保険者等の名称</t>
    <phoneticPr fontId="35"/>
  </si>
  <si>
    <t>　　①被保険者の氏名、②療養を受けた年月、③療養を受けた者、</t>
    <rPh sb="3" eb="7">
      <t>ヒホケンシャ</t>
    </rPh>
    <rPh sb="8" eb="10">
      <t>シメイ</t>
    </rPh>
    <rPh sb="12" eb="14">
      <t>リョウヨウ</t>
    </rPh>
    <rPh sb="15" eb="16">
      <t>ウ</t>
    </rPh>
    <rPh sb="18" eb="19">
      <t>ネン</t>
    </rPh>
    <rPh sb="19" eb="20">
      <t>ツキ</t>
    </rPh>
    <rPh sb="22" eb="24">
      <t>リョウヨウ</t>
    </rPh>
    <rPh sb="25" eb="26">
      <t>ウ</t>
    </rPh>
    <rPh sb="28" eb="29">
      <t>モノ</t>
    </rPh>
    <phoneticPr fontId="35"/>
  </si>
  <si>
    <t>（1）医療を受けた方の氏名</t>
    <rPh sb="3" eb="5">
      <t>イリョウ</t>
    </rPh>
    <rPh sb="6" eb="7">
      <t>ウ</t>
    </rPh>
    <rPh sb="9" eb="10">
      <t>カタ</t>
    </rPh>
    <rPh sb="11" eb="13">
      <t>シメイ</t>
    </rPh>
    <phoneticPr fontId="35"/>
  </si>
  <si>
    <t>（2）病院・薬局などの支払先の名称</t>
    <rPh sb="3" eb="5">
      <t>ビョウイン</t>
    </rPh>
    <rPh sb="6" eb="8">
      <t>ヤッキョク</t>
    </rPh>
    <rPh sb="11" eb="13">
      <t>シハライ</t>
    </rPh>
    <rPh sb="13" eb="14">
      <t>サキ</t>
    </rPh>
    <rPh sb="15" eb="17">
      <t>メイショウ</t>
    </rPh>
    <phoneticPr fontId="35"/>
  </si>
  <si>
    <t>（3）医療費の区分</t>
    <rPh sb="3" eb="6">
      <t>イリョウヒ</t>
    </rPh>
    <rPh sb="7" eb="9">
      <t>クブン</t>
    </rPh>
    <phoneticPr fontId="35"/>
  </si>
  <si>
    <t>（4）支払った医療費の額</t>
    <rPh sb="3" eb="5">
      <t>シハラ</t>
    </rPh>
    <rPh sb="7" eb="10">
      <t>イリョウヒ</t>
    </rPh>
    <rPh sb="11" eb="12">
      <t>ガク</t>
    </rPh>
    <phoneticPr fontId="35"/>
  </si>
  <si>
    <t>２の合計</t>
    <rPh sb="2" eb="4">
      <t>ゴウケイ</t>
    </rPh>
    <phoneticPr fontId="35"/>
  </si>
  <si>
    <t>（1）医療費通知に記載された医療費の額</t>
    <rPh sb="3" eb="6">
      <t>イリョウヒ</t>
    </rPh>
    <rPh sb="6" eb="8">
      <t>ツウチ</t>
    </rPh>
    <rPh sb="9" eb="11">
      <t>キサイ</t>
    </rPh>
    <rPh sb="14" eb="17">
      <t>イリョウヒ</t>
    </rPh>
    <rPh sb="18" eb="19">
      <t>ガク</t>
    </rPh>
    <phoneticPr fontId="35"/>
  </si>
  <si>
    <t>（2）（1）のうちその年中に実際に支払った医療費の額</t>
    <rPh sb="11" eb="13">
      <t>ネンチュウ</t>
    </rPh>
    <rPh sb="14" eb="16">
      <t>ジッサイ</t>
    </rPh>
    <rPh sb="17" eb="19">
      <t>シハラ</t>
    </rPh>
    <rPh sb="21" eb="24">
      <t>イリョウヒ</t>
    </rPh>
    <rPh sb="25" eb="26">
      <t>ガク</t>
    </rPh>
    <phoneticPr fontId="35"/>
  </si>
  <si>
    <t>（3）（2）のうち生命保険や社会保険などで補填される金額</t>
    <rPh sb="9" eb="11">
      <t>セイメイ</t>
    </rPh>
    <rPh sb="11" eb="13">
      <t>ホケン</t>
    </rPh>
    <rPh sb="14" eb="16">
      <t>シャカイ</t>
    </rPh>
    <rPh sb="16" eb="18">
      <t>ホケン</t>
    </rPh>
    <rPh sb="21" eb="23">
      <t>ホテン</t>
    </rPh>
    <rPh sb="26" eb="28">
      <t>キンガク</t>
    </rPh>
    <phoneticPr fontId="35"/>
  </si>
  <si>
    <t>医療費の合計</t>
    <rPh sb="0" eb="3">
      <t>イリョウヒ</t>
    </rPh>
    <rPh sb="4" eb="6">
      <t>ゴウケイ</t>
    </rPh>
    <phoneticPr fontId="35"/>
  </si>
  <si>
    <t>Ａ</t>
    <phoneticPr fontId="35"/>
  </si>
  <si>
    <t>3　控除額の計算</t>
    <rPh sb="2" eb="4">
      <t>コウジョ</t>
    </rPh>
    <rPh sb="4" eb="5">
      <t>ガク</t>
    </rPh>
    <rPh sb="6" eb="8">
      <t>ケイサン</t>
    </rPh>
    <phoneticPr fontId="35"/>
  </si>
  <si>
    <t>㋒</t>
    <phoneticPr fontId="35"/>
  </si>
  <si>
    <t>㋓</t>
    <phoneticPr fontId="35"/>
  </si>
  <si>
    <t>（5）（4）のうち生命保険や社会保険などで補填される金額</t>
    <rPh sb="9" eb="11">
      <t>セイメイ</t>
    </rPh>
    <rPh sb="11" eb="13">
      <t>ホケン</t>
    </rPh>
    <rPh sb="14" eb="16">
      <t>シャカイ</t>
    </rPh>
    <rPh sb="16" eb="18">
      <t>ホケン</t>
    </rPh>
    <rPh sb="21" eb="23">
      <t>ホテン</t>
    </rPh>
    <rPh sb="26" eb="28">
      <t>キンガク</t>
    </rPh>
    <phoneticPr fontId="35"/>
  </si>
  <si>
    <t>　医療費通知（※）を添付する場合、右記の（１）～（３）</t>
    <rPh sb="1" eb="4">
      <t>イリョウヒ</t>
    </rPh>
    <rPh sb="4" eb="6">
      <t>ツウチ</t>
    </rPh>
    <rPh sb="10" eb="12">
      <t>テンプ</t>
    </rPh>
    <rPh sb="14" eb="16">
      <t>バアイ</t>
    </rPh>
    <phoneticPr fontId="35"/>
  </si>
  <si>
    <t>　を記入します。</t>
    <phoneticPr fontId="35"/>
  </si>
  <si>
    <t>㋐</t>
    <phoneticPr fontId="35"/>
  </si>
  <si>
    <t>㋑</t>
    <phoneticPr fontId="35"/>
  </si>
  <si>
    <t>㋐＋㋒</t>
    <phoneticPr fontId="35"/>
  </si>
  <si>
    <t>Ｂ</t>
    <phoneticPr fontId="35"/>
  </si>
  <si>
    <t>診療・治療</t>
    <rPh sb="0" eb="2">
      <t>シンリョウ</t>
    </rPh>
    <rPh sb="3" eb="5">
      <t>チリョウ</t>
    </rPh>
    <phoneticPr fontId="35"/>
  </si>
  <si>
    <t>介護保険サービス</t>
    <rPh sb="0" eb="2">
      <t>カイゴ</t>
    </rPh>
    <rPh sb="2" eb="4">
      <t>ホケン</t>
    </rPh>
    <phoneticPr fontId="35"/>
  </si>
  <si>
    <t>医薬品購入</t>
    <rPh sb="0" eb="3">
      <t>イヤクヒン</t>
    </rPh>
    <rPh sb="3" eb="5">
      <t>コウニュウ</t>
    </rPh>
    <phoneticPr fontId="35"/>
  </si>
  <si>
    <t>その他の医療費</t>
    <rPh sb="2" eb="3">
      <t>タ</t>
    </rPh>
    <rPh sb="4" eb="7">
      <t>イリョウヒ</t>
    </rPh>
    <phoneticPr fontId="35"/>
  </si>
  <si>
    <t>　　書類で、次の６項目が記載されたものをいいます。</t>
    <phoneticPr fontId="35"/>
  </si>
  <si>
    <t>　※医療保険者が発行する医療費の額等を通知する</t>
    <rPh sb="2" eb="4">
      <t>イリョウ</t>
    </rPh>
    <rPh sb="4" eb="6">
      <t>ホケン</t>
    </rPh>
    <rPh sb="6" eb="7">
      <t>シャ</t>
    </rPh>
    <rPh sb="8" eb="10">
      <t>ハッコウ</t>
    </rPh>
    <rPh sb="12" eb="15">
      <t>イリョウヒ</t>
    </rPh>
    <rPh sb="16" eb="17">
      <t>ガク</t>
    </rPh>
    <rPh sb="17" eb="18">
      <t>トウ</t>
    </rPh>
    <phoneticPr fontId="35"/>
  </si>
  <si>
    <t>㋑＋㋓</t>
    <phoneticPr fontId="35"/>
  </si>
  <si>
    <t>７　申告書の印刷及び提出</t>
    <rPh sb="2" eb="5">
      <t>シンコクショ</t>
    </rPh>
    <rPh sb="6" eb="8">
      <t>インサツ</t>
    </rPh>
    <rPh sb="8" eb="9">
      <t>オヨ</t>
    </rPh>
    <rPh sb="10" eb="12">
      <t>テイシュツ</t>
    </rPh>
    <phoneticPr fontId="19"/>
  </si>
  <si>
    <t>８　お問い合わせ先</t>
    <rPh sb="3" eb="4">
      <t>ト</t>
    </rPh>
    <rPh sb="5" eb="6">
      <t>ア</t>
    </rPh>
    <rPh sb="8" eb="9">
      <t>サキ</t>
    </rPh>
    <phoneticPr fontId="19"/>
  </si>
  <si>
    <t>セルフメディケーション税制（医療費控除の特例）には対応しておりません。</t>
    <rPh sb="11" eb="13">
      <t>ゼイセイ</t>
    </rPh>
    <rPh sb="14" eb="17">
      <t>イリョウヒ</t>
    </rPh>
    <rPh sb="17" eb="19">
      <t>コウジョ</t>
    </rPh>
    <rPh sb="20" eb="22">
      <t>トクレイ</t>
    </rPh>
    <rPh sb="25" eb="27">
      <t>タイオウ</t>
    </rPh>
    <phoneticPr fontId="35"/>
  </si>
  <si>
    <t>配偶者控除・
配偶者特別控除・同一生計配偶者</t>
    <rPh sb="0" eb="3">
      <t>ハイグウシャ</t>
    </rPh>
    <rPh sb="3" eb="5">
      <t>コウジョ</t>
    </rPh>
    <rPh sb="7" eb="10">
      <t>ハイグウシャ</t>
    </rPh>
    <rPh sb="10" eb="12">
      <t>トクベツ</t>
    </rPh>
    <rPh sb="12" eb="14">
      <t>コウジョ</t>
    </rPh>
    <rPh sb="15" eb="17">
      <t>ドウイツ</t>
    </rPh>
    <rPh sb="17" eb="19">
      <t>セイケイ</t>
    </rPh>
    <rPh sb="19" eb="22">
      <t>ハイグウシャ</t>
    </rPh>
    <phoneticPr fontId="2"/>
  </si>
  <si>
    <t>配偶者が控除対象配偶者を除いた同一生計配偶者である場合に、障害者に該当する方はチェックをしてください。</t>
    <rPh sb="0" eb="3">
      <t>ハイグウシャ</t>
    </rPh>
    <rPh sb="4" eb="6">
      <t>コウジョ</t>
    </rPh>
    <rPh sb="6" eb="8">
      <t>タイショウ</t>
    </rPh>
    <rPh sb="8" eb="11">
      <t>ハイグウシャ</t>
    </rPh>
    <rPh sb="12" eb="13">
      <t>ノゾ</t>
    </rPh>
    <rPh sb="15" eb="17">
      <t>ドウイツ</t>
    </rPh>
    <rPh sb="17" eb="19">
      <t>セイケイ</t>
    </rPh>
    <rPh sb="19" eb="22">
      <t>ハイグウシャ</t>
    </rPh>
    <rPh sb="25" eb="27">
      <t>バアイ</t>
    </rPh>
    <rPh sb="29" eb="32">
      <t>ショウガイシャ</t>
    </rPh>
    <rPh sb="33" eb="35">
      <t>ガイトウ</t>
    </rPh>
    <rPh sb="37" eb="38">
      <t>カタ</t>
    </rPh>
    <phoneticPr fontId="19"/>
  </si>
  <si>
    <t>同一生計配偶者（控配を除く。）</t>
    <rPh sb="0" eb="2">
      <t>ドウイツ</t>
    </rPh>
    <rPh sb="2" eb="4">
      <t>セイケイ</t>
    </rPh>
    <rPh sb="4" eb="7">
      <t>ハイグウシャ</t>
    </rPh>
    <rPh sb="8" eb="9">
      <t>ヒカエ</t>
    </rPh>
    <rPh sb="9" eb="10">
      <t>ハイ</t>
    </rPh>
    <rPh sb="11" eb="12">
      <t>ノゾ</t>
    </rPh>
    <phoneticPr fontId="19"/>
  </si>
  <si>
    <t>（源泉）控除対象配偶者</t>
    <rPh sb="1" eb="3">
      <t>ゲンセン</t>
    </rPh>
    <rPh sb="4" eb="6">
      <t>コウジョ</t>
    </rPh>
    <rPh sb="6" eb="8">
      <t>タイショウ</t>
    </rPh>
    <rPh sb="8" eb="11">
      <t>ハイグウシャ</t>
    </rPh>
    <phoneticPr fontId="65"/>
  </si>
  <si>
    <t>令和</t>
    <rPh sb="0" eb="2">
      <t>レイワ</t>
    </rPh>
    <phoneticPr fontId="19"/>
  </si>
  <si>
    <t>「個人番号」欄には、個人番号（行政手続きにおける特定の個人を識別するための番号の利用等に関する法律第２条第５項に規定する個人番号をいう。）を記載してください。</t>
    <phoneticPr fontId="35"/>
  </si>
  <si>
    <t>令和</t>
    <rPh sb="0" eb="2">
      <t>レイワ</t>
    </rPh>
    <phoneticPr fontId="35"/>
  </si>
  <si>
    <t>平成</t>
    <rPh sb="0" eb="2">
      <t>ヘイセイ</t>
    </rPh>
    <phoneticPr fontId="35"/>
  </si>
  <si>
    <t>各自治振興センター（橋南、丸山、羽場、橋北、東野自治振興センターを除く。）</t>
    <rPh sb="0" eb="3">
      <t>カクジチ</t>
    </rPh>
    <rPh sb="3" eb="5">
      <t>シンコウ</t>
    </rPh>
    <rPh sb="10" eb="12">
      <t>キョウナン</t>
    </rPh>
    <rPh sb="13" eb="15">
      <t>マルヤマ</t>
    </rPh>
    <rPh sb="16" eb="18">
      <t>ハバ</t>
    </rPh>
    <rPh sb="19" eb="21">
      <t>キョウホク</t>
    </rPh>
    <rPh sb="22" eb="24">
      <t>ヒガシノ</t>
    </rPh>
    <rPh sb="24" eb="26">
      <t>ジチ</t>
    </rPh>
    <rPh sb="26" eb="28">
      <t>シンコウ</t>
    </rPh>
    <rPh sb="33" eb="34">
      <t>ノゾ</t>
    </rPh>
    <phoneticPr fontId="19"/>
  </si>
  <si>
    <t>ひとり親</t>
    <rPh sb="3" eb="4">
      <t>オヤ</t>
    </rPh>
    <phoneticPr fontId="19"/>
  </si>
  <si>
    <t>本人の合計所得金額が500万円以下で、事実婚状態にないこと</t>
    <rPh sb="0" eb="2">
      <t>ホンニン</t>
    </rPh>
    <rPh sb="3" eb="5">
      <t>ゴウケイ</t>
    </rPh>
    <rPh sb="5" eb="7">
      <t>ショトク</t>
    </rPh>
    <rPh sb="7" eb="9">
      <t>キンガク</t>
    </rPh>
    <rPh sb="13" eb="15">
      <t>マンエン</t>
    </rPh>
    <rPh sb="15" eb="17">
      <t>イカ</t>
    </rPh>
    <rPh sb="19" eb="22">
      <t>ジジツコン</t>
    </rPh>
    <rPh sb="22" eb="24">
      <t>ジョウタイ</t>
    </rPh>
    <phoneticPr fontId="19"/>
  </si>
  <si>
    <t>（７）寡婦・ひとり親控除</t>
    <rPh sb="3" eb="5">
      <t>カフ</t>
    </rPh>
    <rPh sb="9" eb="10">
      <t>オヤ</t>
    </rPh>
    <rPh sb="10" eb="12">
      <t>コウジョ</t>
    </rPh>
    <phoneticPr fontId="19"/>
  </si>
  <si>
    <t>下記の寡婦・ひとり親に該当する方は、区分と理由を選択してください。</t>
    <rPh sb="0" eb="2">
      <t>カキ</t>
    </rPh>
    <rPh sb="3" eb="5">
      <t>カフ</t>
    </rPh>
    <rPh sb="9" eb="10">
      <t>オヤ</t>
    </rPh>
    <rPh sb="11" eb="13">
      <t>ガイトウ</t>
    </rPh>
    <rPh sb="15" eb="16">
      <t>カタ</t>
    </rPh>
    <rPh sb="18" eb="20">
      <t>クブン</t>
    </rPh>
    <rPh sb="21" eb="23">
      <t>リユウ</t>
    </rPh>
    <rPh sb="24" eb="26">
      <t>センタク</t>
    </rPh>
    <phoneticPr fontId="19"/>
  </si>
  <si>
    <t xml:space="preserve">
控除の適用となる要件</t>
    <rPh sb="1" eb="3">
      <t>コウジョ</t>
    </rPh>
    <rPh sb="4" eb="6">
      <t>テキヨウ</t>
    </rPh>
    <rPh sb="9" eb="11">
      <t>ヨウケン</t>
    </rPh>
    <phoneticPr fontId="19"/>
  </si>
  <si>
    <t>利子</t>
    <rPh sb="0" eb="2">
      <t>リシ</t>
    </rPh>
    <phoneticPr fontId="35"/>
  </si>
  <si>
    <t>配当</t>
    <rPh sb="0" eb="2">
      <t>ハイトウ</t>
    </rPh>
    <phoneticPr fontId="35"/>
  </si>
  <si>
    <t>公的年金等</t>
    <rPh sb="0" eb="2">
      <t>コウテキ</t>
    </rPh>
    <rPh sb="2" eb="4">
      <t>ネンキン</t>
    </rPh>
    <rPh sb="4" eb="5">
      <t>トウ</t>
    </rPh>
    <phoneticPr fontId="35"/>
  </si>
  <si>
    <t>短期</t>
    <rPh sb="0" eb="2">
      <t>タンキ</t>
    </rPh>
    <phoneticPr fontId="35"/>
  </si>
  <si>
    <t>長期</t>
    <rPh sb="0" eb="2">
      <t>チョウキ</t>
    </rPh>
    <phoneticPr fontId="35"/>
  </si>
  <si>
    <t>一時</t>
    <rPh sb="0" eb="2">
      <t>イチジ</t>
    </rPh>
    <phoneticPr fontId="35"/>
  </si>
  <si>
    <t>事業</t>
    <rPh sb="0" eb="2">
      <t>ジギョウ</t>
    </rPh>
    <phoneticPr fontId="35"/>
  </si>
  <si>
    <t>雑</t>
    <rPh sb="0" eb="1">
      <t>ザツ</t>
    </rPh>
    <phoneticPr fontId="35"/>
  </si>
  <si>
    <t>総合譲渡</t>
    <rPh sb="0" eb="2">
      <t>ソウゴウ</t>
    </rPh>
    <rPh sb="2" eb="4">
      <t>ジョウト</t>
    </rPh>
    <phoneticPr fontId="35"/>
  </si>
  <si>
    <t>ア</t>
    <phoneticPr fontId="35"/>
  </si>
  <si>
    <t>イ</t>
    <phoneticPr fontId="35"/>
  </si>
  <si>
    <t>ウ</t>
    <phoneticPr fontId="35"/>
  </si>
  <si>
    <t>オ</t>
    <phoneticPr fontId="35"/>
  </si>
  <si>
    <t>カ</t>
    <phoneticPr fontId="35"/>
  </si>
  <si>
    <t>キ</t>
    <phoneticPr fontId="35"/>
  </si>
  <si>
    <t>ク</t>
    <phoneticPr fontId="35"/>
  </si>
  <si>
    <t>ケ</t>
    <phoneticPr fontId="35"/>
  </si>
  <si>
    <t>コ</t>
    <phoneticPr fontId="35"/>
  </si>
  <si>
    <t>シ</t>
    <phoneticPr fontId="35"/>
  </si>
  <si>
    <t>ひとり親控除</t>
    <rPh sb="3" eb="4">
      <t>オヤ</t>
    </rPh>
    <rPh sb="4" eb="6">
      <t>コウジョ</t>
    </rPh>
    <phoneticPr fontId="35"/>
  </si>
  <si>
    <t>業務</t>
    <rPh sb="0" eb="2">
      <t>ギョウム</t>
    </rPh>
    <phoneticPr fontId="35"/>
  </si>
  <si>
    <t>１収入金額</t>
    <rPh sb="1" eb="3">
      <t>シュウニュウ</t>
    </rPh>
    <rPh sb="3" eb="5">
      <t>キンガク</t>
    </rPh>
    <phoneticPr fontId="35"/>
  </si>
  <si>
    <t>総合譲渡・一時</t>
    <rPh sb="0" eb="2">
      <t>ソウゴウ</t>
    </rPh>
    <rPh sb="2" eb="4">
      <t>ジョウト</t>
    </rPh>
    <rPh sb="5" eb="7">
      <t>イチジ</t>
    </rPh>
    <phoneticPr fontId="35"/>
  </si>
  <si>
    <t>社会保険料控除</t>
    <rPh sb="0" eb="2">
      <t>シャカイ</t>
    </rPh>
    <rPh sb="2" eb="5">
      <t>ホケンリョウ</t>
    </rPh>
    <rPh sb="5" eb="7">
      <t>コウジョ</t>
    </rPh>
    <phoneticPr fontId="35"/>
  </si>
  <si>
    <t>小規模企業</t>
    <rPh sb="0" eb="3">
      <t>ショウキボ</t>
    </rPh>
    <rPh sb="3" eb="5">
      <t>キギョウ</t>
    </rPh>
    <phoneticPr fontId="35"/>
  </si>
  <si>
    <t>共済等掛金控除</t>
    <rPh sb="0" eb="2">
      <t>キョウサイ</t>
    </rPh>
    <rPh sb="2" eb="3">
      <t>トウ</t>
    </rPh>
    <rPh sb="3" eb="5">
      <t>カケキン</t>
    </rPh>
    <rPh sb="5" eb="7">
      <t>コウジョ</t>
    </rPh>
    <phoneticPr fontId="35"/>
  </si>
  <si>
    <t>生命保険料控除</t>
    <rPh sb="0" eb="2">
      <t>セイメイ</t>
    </rPh>
    <rPh sb="2" eb="5">
      <t>ホケンリョウ</t>
    </rPh>
    <rPh sb="5" eb="7">
      <t>コウジョ</t>
    </rPh>
    <phoneticPr fontId="35"/>
  </si>
  <si>
    <t>地震保険料控除</t>
    <rPh sb="0" eb="2">
      <t>ジシン</t>
    </rPh>
    <rPh sb="2" eb="5">
      <t>ホケンリョウ</t>
    </rPh>
    <rPh sb="5" eb="7">
      <t>コウジョ</t>
    </rPh>
    <phoneticPr fontId="35"/>
  </si>
  <si>
    <t>寡婦、ひとり親控除</t>
    <rPh sb="0" eb="2">
      <t>カフ</t>
    </rPh>
    <rPh sb="6" eb="7">
      <t>オヤ</t>
    </rPh>
    <rPh sb="7" eb="9">
      <t>コウジョ</t>
    </rPh>
    <phoneticPr fontId="35"/>
  </si>
  <si>
    <t>勤労学生</t>
    <rPh sb="0" eb="2">
      <t>キンロウ</t>
    </rPh>
    <rPh sb="2" eb="4">
      <t>ガクセイ</t>
    </rPh>
    <phoneticPr fontId="35"/>
  </si>
  <si>
    <t>障害者控除</t>
    <rPh sb="0" eb="3">
      <t>ショウガイシャ</t>
    </rPh>
    <rPh sb="3" eb="5">
      <t>コウジョ</t>
    </rPh>
    <phoneticPr fontId="35"/>
  </si>
  <si>
    <t>配偶者（特別）控除</t>
    <rPh sb="0" eb="3">
      <t>ハイグウシャ</t>
    </rPh>
    <rPh sb="4" eb="6">
      <t>トクベツ</t>
    </rPh>
    <rPh sb="7" eb="9">
      <t>コウジョ</t>
    </rPh>
    <phoneticPr fontId="35"/>
  </si>
  <si>
    <t>扶養控除</t>
    <rPh sb="0" eb="2">
      <t>フヨウ</t>
    </rPh>
    <rPh sb="2" eb="4">
      <t>コウジョ</t>
    </rPh>
    <phoneticPr fontId="35"/>
  </si>
  <si>
    <t>基礎控除</t>
    <rPh sb="0" eb="2">
      <t>キソ</t>
    </rPh>
    <rPh sb="2" eb="4">
      <t>コウジョ</t>
    </rPh>
    <phoneticPr fontId="35"/>
  </si>
  <si>
    <t>雑損控除</t>
    <rPh sb="0" eb="2">
      <t>ザッソン</t>
    </rPh>
    <rPh sb="2" eb="4">
      <t>コウジョ</t>
    </rPh>
    <phoneticPr fontId="35"/>
  </si>
  <si>
    <t>医療費控除</t>
    <rPh sb="0" eb="3">
      <t>イリョウヒ</t>
    </rPh>
    <rPh sb="3" eb="5">
      <t>コウジョ</t>
    </rPh>
    <phoneticPr fontId="35"/>
  </si>
  <si>
    <t xml:space="preserve">同一生計配偶者（控除対
</t>
    <rPh sb="0" eb="2">
      <t>ドウイツ</t>
    </rPh>
    <rPh sb="2" eb="4">
      <t>セイケイ</t>
    </rPh>
    <rPh sb="4" eb="7">
      <t>ハイグウシャ</t>
    </rPh>
    <rPh sb="8" eb="10">
      <t>コウジョ</t>
    </rPh>
    <rPh sb="10" eb="11">
      <t>タイ</t>
    </rPh>
    <phoneticPr fontId="35"/>
  </si>
  <si>
    <t>象配偶者を除く）</t>
  </si>
  <si>
    <t>参考事項　前年中収入がなかった人などの記入欄</t>
    <rPh sb="0" eb="2">
      <t>サンコウ</t>
    </rPh>
    <rPh sb="2" eb="4">
      <t>ジコウ</t>
    </rPh>
    <phoneticPr fontId="35"/>
  </si>
  <si>
    <t>２所得金額</t>
    <rPh sb="1" eb="3">
      <t>ショトク</t>
    </rPh>
    <rPh sb="3" eb="5">
      <t>キンガク</t>
    </rPh>
    <phoneticPr fontId="35"/>
  </si>
  <si>
    <t>４所得から差し引かれる金額</t>
    <rPh sb="1" eb="3">
      <t>ショトク</t>
    </rPh>
    <rPh sb="5" eb="6">
      <t>サ</t>
    </rPh>
    <rPh sb="7" eb="8">
      <t>ヒ</t>
    </rPh>
    <rPh sb="11" eb="13">
      <t>キンガク</t>
    </rPh>
    <phoneticPr fontId="35"/>
  </si>
  <si>
    <t>エ</t>
    <phoneticPr fontId="35"/>
  </si>
  <si>
    <t>サ</t>
    <phoneticPr fontId="35"/>
  </si>
  <si>
    <t>①</t>
    <phoneticPr fontId="35"/>
  </si>
  <si>
    <t>②</t>
    <phoneticPr fontId="35"/>
  </si>
  <si>
    <t>③</t>
    <phoneticPr fontId="35"/>
  </si>
  <si>
    <t>④</t>
    <phoneticPr fontId="35"/>
  </si>
  <si>
    <t>⑤</t>
    <phoneticPr fontId="35"/>
  </si>
  <si>
    <t>⑥</t>
    <phoneticPr fontId="35"/>
  </si>
  <si>
    <t>⑦</t>
    <phoneticPr fontId="35"/>
  </si>
  <si>
    <t>⑧</t>
    <phoneticPr fontId="35"/>
  </si>
  <si>
    <t>⑨</t>
    <phoneticPr fontId="35"/>
  </si>
  <si>
    <t>⑩</t>
    <phoneticPr fontId="35"/>
  </si>
  <si>
    <t>⑪</t>
    <phoneticPr fontId="35"/>
  </si>
  <si>
    <t>⑫</t>
    <phoneticPr fontId="35"/>
  </si>
  <si>
    <t>⑬</t>
    <phoneticPr fontId="35"/>
  </si>
  <si>
    <t>⑭</t>
    <phoneticPr fontId="35"/>
  </si>
  <si>
    <t>⑮</t>
    <phoneticPr fontId="35"/>
  </si>
  <si>
    <t>⑯</t>
    <phoneticPr fontId="35"/>
  </si>
  <si>
    <t>⑰～⑱</t>
    <phoneticPr fontId="35"/>
  </si>
  <si>
    <t>⑲～⑳</t>
    <phoneticPr fontId="35"/>
  </si>
  <si>
    <t>㉑～㉒</t>
    <phoneticPr fontId="35"/>
  </si>
  <si>
    <t>㉓</t>
    <phoneticPr fontId="35"/>
  </si>
  <si>
    <t>㉔</t>
    <phoneticPr fontId="35"/>
  </si>
  <si>
    <t>㉕</t>
    <phoneticPr fontId="35"/>
  </si>
  <si>
    <t>㉖</t>
    <phoneticPr fontId="35"/>
  </si>
  <si>
    <t>㉗</t>
    <phoneticPr fontId="35"/>
  </si>
  <si>
    <t>㉘</t>
    <phoneticPr fontId="35"/>
  </si>
  <si>
    <t>生年
月日</t>
    <rPh sb="0" eb="2">
      <t>セイネン</t>
    </rPh>
    <rPh sb="3" eb="5">
      <t>ガッピ</t>
    </rPh>
    <phoneticPr fontId="35"/>
  </si>
  <si>
    <t>続
柄</t>
    <rPh sb="0" eb="1">
      <t>ゾク</t>
    </rPh>
    <rPh sb="2" eb="3">
      <t>エ</t>
    </rPh>
    <phoneticPr fontId="35"/>
  </si>
  <si>
    <t>特別障害者に
該当する場合</t>
    <rPh sb="0" eb="2">
      <t>トクベツ</t>
    </rPh>
    <rPh sb="2" eb="5">
      <t>ショウガイシャ</t>
    </rPh>
    <rPh sb="7" eb="9">
      <t>ガイトウ</t>
    </rPh>
    <rPh sb="11" eb="13">
      <t>バアイ</t>
    </rPh>
    <phoneticPr fontId="35"/>
  </si>
  <si>
    <t>別居の場合の住所</t>
    <rPh sb="0" eb="2">
      <t>ベッキョ</t>
    </rPh>
    <rPh sb="3" eb="5">
      <t>バアイ</t>
    </rPh>
    <rPh sb="6" eb="8">
      <t>ジュウショ</t>
    </rPh>
    <phoneticPr fontId="35"/>
  </si>
  <si>
    <t>支　払　　　を受け　　　る　者</t>
    <rPh sb="0" eb="1">
      <t>シ</t>
    </rPh>
    <rPh sb="2" eb="3">
      <t>バライ</t>
    </rPh>
    <rPh sb="7" eb="8">
      <t>ウ</t>
    </rPh>
    <rPh sb="14" eb="15">
      <t>モノ</t>
    </rPh>
    <phoneticPr fontId="65"/>
  </si>
  <si>
    <t>住　　所</t>
    <rPh sb="0" eb="1">
      <t>ジュウ</t>
    </rPh>
    <rPh sb="3" eb="4">
      <t>ショ</t>
    </rPh>
    <phoneticPr fontId="65"/>
  </si>
  <si>
    <r>
      <t>（受給者番号）　　　</t>
    </r>
    <r>
      <rPr>
        <b/>
        <sz val="8"/>
        <rFont val="ＭＳ Ｐ明朝"/>
        <family val="1"/>
        <charset val="128"/>
      </rPr>
      <t xml:space="preserve"> </t>
    </r>
    <rPh sb="1" eb="4">
      <t>ジュキュウシャ</t>
    </rPh>
    <rPh sb="4" eb="6">
      <t>バンゴウ</t>
    </rPh>
    <phoneticPr fontId="65"/>
  </si>
  <si>
    <t>氏　　名</t>
    <rPh sb="0" eb="1">
      <t>シ</t>
    </rPh>
    <rPh sb="3" eb="4">
      <t>メイ</t>
    </rPh>
    <phoneticPr fontId="65"/>
  </si>
  <si>
    <t>（フリガナ）　　　　</t>
    <phoneticPr fontId="65"/>
  </si>
  <si>
    <t>給与所得控除後の金額
(調整控除後）</t>
  </si>
  <si>
    <t>所得控除後の金額</t>
    <rPh sb="0" eb="2">
      <t>ショトク</t>
    </rPh>
    <rPh sb="2" eb="4">
      <t>コウジョ</t>
    </rPh>
    <rPh sb="4" eb="5">
      <t>ゴ</t>
    </rPh>
    <rPh sb="6" eb="8">
      <t>キンガク</t>
    </rPh>
    <phoneticPr fontId="65"/>
  </si>
  <si>
    <t xml:space="preserve">内   </t>
    <rPh sb="0" eb="1">
      <t>ウチ</t>
    </rPh>
    <phoneticPr fontId="65"/>
  </si>
  <si>
    <t>千</t>
    <rPh sb="0" eb="1">
      <t>セン</t>
    </rPh>
    <phoneticPr fontId="65"/>
  </si>
  <si>
    <t>内</t>
    <rPh sb="0" eb="1">
      <t>ウチ</t>
    </rPh>
    <phoneticPr fontId="65"/>
  </si>
  <si>
    <t>配　偶　者　(特　別)　　　　　　　　　　　控　　除　　の　　額</t>
    <rPh sb="0" eb="1">
      <t>ハイ</t>
    </rPh>
    <rPh sb="2" eb="3">
      <t>グウ</t>
    </rPh>
    <rPh sb="4" eb="5">
      <t>シャ</t>
    </rPh>
    <rPh sb="7" eb="8">
      <t>トク</t>
    </rPh>
    <rPh sb="9" eb="10">
      <t>ベツ</t>
    </rPh>
    <rPh sb="22" eb="23">
      <t>ヒカエ</t>
    </rPh>
    <rPh sb="25" eb="26">
      <t>ジョ</t>
    </rPh>
    <rPh sb="31" eb="32">
      <t>ガク</t>
    </rPh>
    <phoneticPr fontId="65"/>
  </si>
  <si>
    <t>控除対象扶養親族の数　　　　　　　　　　　　　（配偶者を除く。）</t>
    <rPh sb="0" eb="2">
      <t>コウジョ</t>
    </rPh>
    <rPh sb="2" eb="4">
      <t>タイショウ</t>
    </rPh>
    <rPh sb="4" eb="6">
      <t>フヨウ</t>
    </rPh>
    <rPh sb="6" eb="8">
      <t>シンゾク</t>
    </rPh>
    <rPh sb="9" eb="10">
      <t>カズ</t>
    </rPh>
    <rPh sb="24" eb="27">
      <t>ハイグウシャ</t>
    </rPh>
    <rPh sb="28" eb="29">
      <t>ノゾ</t>
    </rPh>
    <phoneticPr fontId="65"/>
  </si>
  <si>
    <t>16歳未満　扶養親族　の数</t>
    <rPh sb="2" eb="3">
      <t>サイ</t>
    </rPh>
    <rPh sb="3" eb="5">
      <t>ミマン</t>
    </rPh>
    <rPh sb="6" eb="8">
      <t>フヨウ</t>
    </rPh>
    <rPh sb="8" eb="10">
      <t>シンゾク</t>
    </rPh>
    <rPh sb="12" eb="13">
      <t>カズ</t>
    </rPh>
    <phoneticPr fontId="65"/>
  </si>
  <si>
    <t>障害者の数　　　　（本人を除く。）</t>
    <rPh sb="0" eb="3">
      <t>ショウガイシャ</t>
    </rPh>
    <rPh sb="4" eb="5">
      <t>カズ</t>
    </rPh>
    <rPh sb="10" eb="12">
      <t>ホンニン</t>
    </rPh>
    <rPh sb="13" eb="14">
      <t>ノゾ</t>
    </rPh>
    <phoneticPr fontId="65"/>
  </si>
  <si>
    <t>非居住者である　　親族の数</t>
    <rPh sb="0" eb="4">
      <t>ヒキョジュウシャ</t>
    </rPh>
    <rPh sb="9" eb="11">
      <t>シンゾク</t>
    </rPh>
    <rPh sb="12" eb="13">
      <t>カズ</t>
    </rPh>
    <phoneticPr fontId="65"/>
  </si>
  <si>
    <t>　の有無等</t>
    <phoneticPr fontId="65"/>
  </si>
  <si>
    <t>老　人</t>
    <phoneticPr fontId="65"/>
  </si>
  <si>
    <t>人</t>
    <rPh sb="0" eb="1">
      <t>ヒト</t>
    </rPh>
    <phoneticPr fontId="65"/>
  </si>
  <si>
    <t>内　　　　　　　　　　　千</t>
    <rPh sb="0" eb="1">
      <t>ウチ</t>
    </rPh>
    <rPh sb="12" eb="13">
      <t>セン</t>
    </rPh>
    <phoneticPr fontId="65"/>
  </si>
  <si>
    <t>生命保険料　　　の金額の　　　　内訳</t>
    <rPh sb="0" eb="2">
      <t>セイメイ</t>
    </rPh>
    <rPh sb="2" eb="5">
      <t>ホケンリョウ</t>
    </rPh>
    <rPh sb="9" eb="11">
      <t>キンガク</t>
    </rPh>
    <rPh sb="16" eb="18">
      <t>ウチワケ</t>
    </rPh>
    <phoneticPr fontId="65"/>
  </si>
  <si>
    <t>新生命　　　　　　　　　　保険料　　　　　　　　　　の金額</t>
    <rPh sb="0" eb="1">
      <t>シン</t>
    </rPh>
    <rPh sb="1" eb="3">
      <t>セイメイ</t>
    </rPh>
    <rPh sb="13" eb="15">
      <t>ホケン</t>
    </rPh>
    <rPh sb="15" eb="16">
      <t>リョウ</t>
    </rPh>
    <rPh sb="27" eb="29">
      <t>キンガク</t>
    </rPh>
    <phoneticPr fontId="65"/>
  </si>
  <si>
    <t>旧生命　　　　　　　　　保険料　　　　　　　　　の金額</t>
    <rPh sb="0" eb="1">
      <t>キュウ</t>
    </rPh>
    <rPh sb="1" eb="3">
      <t>セイメイ</t>
    </rPh>
    <rPh sb="12" eb="15">
      <t>ホケンリョウ</t>
    </rPh>
    <rPh sb="25" eb="27">
      <t>キンガク</t>
    </rPh>
    <phoneticPr fontId="65"/>
  </si>
  <si>
    <t>介護医療　　　　　　　保険料　　　　　　　　　の金額</t>
    <rPh sb="0" eb="2">
      <t>カイゴ</t>
    </rPh>
    <rPh sb="2" eb="4">
      <t>イリョウ</t>
    </rPh>
    <rPh sb="11" eb="14">
      <t>ホケンリョウ</t>
    </rPh>
    <rPh sb="24" eb="26">
      <t>キンガク</t>
    </rPh>
    <phoneticPr fontId="65"/>
  </si>
  <si>
    <t>新個人年金　　　　　　　保険料　　　　　　　　　　の金額</t>
    <rPh sb="0" eb="1">
      <t>シン</t>
    </rPh>
    <rPh sb="1" eb="3">
      <t>コジン</t>
    </rPh>
    <rPh sb="3" eb="5">
      <t>ネンキン</t>
    </rPh>
    <rPh sb="12" eb="15">
      <t>ホケンリョウ</t>
    </rPh>
    <rPh sb="26" eb="28">
      <t>キンガク</t>
    </rPh>
    <phoneticPr fontId="65"/>
  </si>
  <si>
    <t>旧個人年金　保険料　　　　の金額</t>
    <rPh sb="0" eb="1">
      <t>キュウ</t>
    </rPh>
    <rPh sb="1" eb="3">
      <t>コジン</t>
    </rPh>
    <rPh sb="3" eb="5">
      <t>ネンキン</t>
    </rPh>
    <rPh sb="6" eb="9">
      <t>ホケンリョウ</t>
    </rPh>
    <rPh sb="14" eb="16">
      <t>キンガク</t>
    </rPh>
    <phoneticPr fontId="65"/>
  </si>
  <si>
    <t>居住開始年月　　　日（１回目）</t>
    <rPh sb="0" eb="2">
      <t>キョジュウ</t>
    </rPh>
    <rPh sb="2" eb="4">
      <t>カイシ</t>
    </rPh>
    <rPh sb="4" eb="6">
      <t>ネンゲツ</t>
    </rPh>
    <rPh sb="9" eb="10">
      <t>ニチ</t>
    </rPh>
    <rPh sb="12" eb="14">
      <t>カイメ</t>
    </rPh>
    <phoneticPr fontId="65"/>
  </si>
  <si>
    <t>居住開始年月　　　日（２回目）</t>
    <rPh sb="0" eb="2">
      <t>キョジュウ</t>
    </rPh>
    <rPh sb="2" eb="4">
      <t>カイシ</t>
    </rPh>
    <rPh sb="4" eb="6">
      <t>ネンゲツ</t>
    </rPh>
    <rPh sb="9" eb="10">
      <t>ニチ</t>
    </rPh>
    <rPh sb="12" eb="14">
      <t>カイメ</t>
    </rPh>
    <phoneticPr fontId="65"/>
  </si>
  <si>
    <t>(源泉・特別)
控除対象
配偶者</t>
    <rPh sb="1" eb="3">
      <t>ゲンセン</t>
    </rPh>
    <rPh sb="4" eb="6">
      <t>トクベツ</t>
    </rPh>
    <rPh sb="8" eb="10">
      <t>コウジョ</t>
    </rPh>
    <rPh sb="10" eb="12">
      <t>タイショウ</t>
    </rPh>
    <rPh sb="13" eb="16">
      <t>ハイグウシャ</t>
    </rPh>
    <phoneticPr fontId="65"/>
  </si>
  <si>
    <t>（フリガナ）</t>
    <phoneticPr fontId="65"/>
  </si>
  <si>
    <t>国民年金保険料等の金額</t>
    <rPh sb="0" eb="2">
      <t>コクミン</t>
    </rPh>
    <rPh sb="2" eb="4">
      <t>ネンキン</t>
    </rPh>
    <rPh sb="4" eb="6">
      <t>ホケン</t>
    </rPh>
    <rPh sb="6" eb="7">
      <t>リョウ</t>
    </rPh>
    <rPh sb="7" eb="8">
      <t>トウ</t>
    </rPh>
    <rPh sb="9" eb="11">
      <t>キンガク</t>
    </rPh>
    <phoneticPr fontId="65"/>
  </si>
  <si>
    <t>旧長期損額保険料の金額</t>
    <rPh sb="0" eb="1">
      <t>キュウ</t>
    </rPh>
    <rPh sb="1" eb="3">
      <t>チョウキ</t>
    </rPh>
    <rPh sb="3" eb="4">
      <t>ソン</t>
    </rPh>
    <rPh sb="4" eb="5">
      <t>ガク</t>
    </rPh>
    <rPh sb="5" eb="8">
      <t>ホケンリョウ</t>
    </rPh>
    <rPh sb="9" eb="11">
      <t>キンガク</t>
    </rPh>
    <phoneticPr fontId="65"/>
  </si>
  <si>
    <t>基礎控除の額</t>
    <rPh sb="0" eb="2">
      <t>キソ</t>
    </rPh>
    <rPh sb="2" eb="4">
      <t>コウジョ</t>
    </rPh>
    <rPh sb="5" eb="6">
      <t>ガク</t>
    </rPh>
    <phoneticPr fontId="65"/>
  </si>
  <si>
    <t>所得金額調整控除額</t>
    <rPh sb="0" eb="2">
      <t>ショトク</t>
    </rPh>
    <rPh sb="2" eb="4">
      <t>キンガク</t>
    </rPh>
    <rPh sb="4" eb="6">
      <t>チョウセイ</t>
    </rPh>
    <rPh sb="6" eb="8">
      <t>コウジョ</t>
    </rPh>
    <rPh sb="8" eb="9">
      <t>ガク</t>
    </rPh>
    <phoneticPr fontId="65"/>
  </si>
  <si>
    <t>（フリガナ）</t>
    <phoneticPr fontId="65"/>
  </si>
  <si>
    <t>（フリガナ）</t>
    <phoneticPr fontId="65"/>
  </si>
  <si>
    <t>未　　　成　　　年　　　者</t>
    <rPh sb="0" eb="1">
      <t>ミ</t>
    </rPh>
    <rPh sb="4" eb="5">
      <t>シゲル</t>
    </rPh>
    <rPh sb="8" eb="9">
      <t>ネン</t>
    </rPh>
    <rPh sb="12" eb="13">
      <t>シャ</t>
    </rPh>
    <phoneticPr fontId="65"/>
  </si>
  <si>
    <t>外　　　国　　人</t>
    <rPh sb="0" eb="1">
      <t>ホカ</t>
    </rPh>
    <rPh sb="4" eb="5">
      <t>クニ</t>
    </rPh>
    <rPh sb="7" eb="8">
      <t>ジン</t>
    </rPh>
    <phoneticPr fontId="65"/>
  </si>
  <si>
    <t>死　　亡　　退　　職</t>
    <rPh sb="0" eb="1">
      <t>シ</t>
    </rPh>
    <rPh sb="3" eb="4">
      <t>ボウ</t>
    </rPh>
    <rPh sb="6" eb="7">
      <t>タイ</t>
    </rPh>
    <rPh sb="9" eb="10">
      <t>ショク</t>
    </rPh>
    <phoneticPr fontId="65"/>
  </si>
  <si>
    <t>災　　害　　者　　</t>
    <rPh sb="0" eb="1">
      <t>サイ</t>
    </rPh>
    <rPh sb="3" eb="4">
      <t>ガイ</t>
    </rPh>
    <rPh sb="6" eb="7">
      <t>シャ</t>
    </rPh>
    <phoneticPr fontId="65"/>
  </si>
  <si>
    <t>乙　　 
欄　　</t>
    <rPh sb="0" eb="1">
      <t>オツ</t>
    </rPh>
    <rPh sb="6" eb="7">
      <t>ラン</t>
    </rPh>
    <phoneticPr fontId="65"/>
  </si>
  <si>
    <t>寡
婦</t>
    <rPh sb="0" eb="1">
      <t>カ</t>
    </rPh>
    <rPh sb="4" eb="5">
      <t>フ</t>
    </rPh>
    <phoneticPr fontId="65"/>
  </si>
  <si>
    <t>ひ
と
り　　　親</t>
    <rPh sb="8" eb="9">
      <t>オヤ</t>
    </rPh>
    <phoneticPr fontId="65"/>
  </si>
  <si>
    <t>勤　　労　　学　　生</t>
    <rPh sb="0" eb="1">
      <t>キン</t>
    </rPh>
    <rPh sb="3" eb="4">
      <t>ロウ</t>
    </rPh>
    <rPh sb="6" eb="7">
      <t>ガク</t>
    </rPh>
    <rPh sb="9" eb="10">
      <t>セイ</t>
    </rPh>
    <phoneticPr fontId="65"/>
  </si>
  <si>
    <t>中 途 ・ 就 退 職</t>
    <rPh sb="0" eb="1">
      <t>ナカ</t>
    </rPh>
    <rPh sb="2" eb="3">
      <t>ト</t>
    </rPh>
    <rPh sb="6" eb="7">
      <t>シュウ</t>
    </rPh>
    <rPh sb="8" eb="9">
      <t>タイ</t>
    </rPh>
    <rPh sb="10" eb="11">
      <t>ショク</t>
    </rPh>
    <phoneticPr fontId="65"/>
  </si>
  <si>
    <t>受 給 者 生 年 月 日</t>
    <rPh sb="0" eb="1">
      <t>ウケ</t>
    </rPh>
    <rPh sb="2" eb="3">
      <t>キュウ</t>
    </rPh>
    <rPh sb="4" eb="5">
      <t>シャ</t>
    </rPh>
    <rPh sb="6" eb="7">
      <t>セイ</t>
    </rPh>
    <rPh sb="12" eb="13">
      <t>ニチ</t>
    </rPh>
    <phoneticPr fontId="65"/>
  </si>
  <si>
    <t>特　　　別</t>
    <rPh sb="0" eb="1">
      <t>トク</t>
    </rPh>
    <rPh sb="4" eb="5">
      <t>ベツ</t>
    </rPh>
    <phoneticPr fontId="65"/>
  </si>
  <si>
    <t>そ　　の　　　他</t>
    <rPh sb="7" eb="8">
      <t>タ</t>
    </rPh>
    <phoneticPr fontId="65"/>
  </si>
  <si>
    <t>元号</t>
    <rPh sb="0" eb="2">
      <t>ゲンゴウ</t>
    </rPh>
    <phoneticPr fontId="65"/>
  </si>
  <si>
    <t>住所（居所）　　又は所在地</t>
    <rPh sb="0" eb="2">
      <t>ジュウショ</t>
    </rPh>
    <rPh sb="3" eb="5">
      <t>キョショ</t>
    </rPh>
    <rPh sb="8" eb="9">
      <t>マタ</t>
    </rPh>
    <rPh sb="10" eb="13">
      <t>ショザイチ</t>
    </rPh>
    <phoneticPr fontId="65"/>
  </si>
  <si>
    <r>
      <t>　　　　　　　　　</t>
    </r>
    <r>
      <rPr>
        <sz val="9"/>
        <rFont val="ＭＳ Ｐゴシック"/>
        <family val="3"/>
        <charset val="128"/>
        <scheme val="minor"/>
      </rPr>
      <t>（電話）　</t>
    </r>
    <rPh sb="10" eb="12">
      <t>デンワ</t>
    </rPh>
    <phoneticPr fontId="65"/>
  </si>
  <si>
    <t>支払を受ける者</t>
    <rPh sb="0" eb="2">
      <t>シハライ</t>
    </rPh>
    <rPh sb="3" eb="4">
      <t>ウ</t>
    </rPh>
    <rPh sb="6" eb="7">
      <t>モノ</t>
    </rPh>
    <phoneticPr fontId="65"/>
  </si>
  <si>
    <t>住所又は居所</t>
    <rPh sb="0" eb="2">
      <t>ジュウショ</t>
    </rPh>
    <rPh sb="2" eb="3">
      <t>マタ</t>
    </rPh>
    <rPh sb="4" eb="6">
      <t>キョショ</t>
    </rPh>
    <phoneticPr fontId="65"/>
  </si>
  <si>
    <t>生年　　　　　月日</t>
    <rPh sb="0" eb="2">
      <t>セイネン</t>
    </rPh>
    <rPh sb="7" eb="9">
      <t>ガッピ</t>
    </rPh>
    <phoneticPr fontId="65"/>
  </si>
  <si>
    <t>明治</t>
    <rPh sb="0" eb="2">
      <t>メイジ</t>
    </rPh>
    <phoneticPr fontId="65"/>
  </si>
  <si>
    <t>大正</t>
    <rPh sb="0" eb="2">
      <t>タイショウ</t>
    </rPh>
    <phoneticPr fontId="65"/>
  </si>
  <si>
    <t>昭和</t>
    <rPh sb="0" eb="2">
      <t>ショウワ</t>
    </rPh>
    <phoneticPr fontId="65"/>
  </si>
  <si>
    <t>平成</t>
    <rPh sb="0" eb="2">
      <t>ヘイセイ</t>
    </rPh>
    <phoneticPr fontId="65"/>
  </si>
  <si>
    <t>令和</t>
    <rPh sb="0" eb="2">
      <t>レイワ</t>
    </rPh>
    <phoneticPr fontId="65"/>
  </si>
  <si>
    <t>支払金額</t>
    <rPh sb="0" eb="2">
      <t>シハライ</t>
    </rPh>
    <rPh sb="2" eb="4">
      <t>キンガク</t>
    </rPh>
    <phoneticPr fontId="65"/>
  </si>
  <si>
    <t>源泉徴収税額</t>
    <rPh sb="0" eb="2">
      <t>ゲンセン</t>
    </rPh>
    <rPh sb="2" eb="4">
      <t>チョウシュウ</t>
    </rPh>
    <rPh sb="4" eb="6">
      <t>ゼイガク</t>
    </rPh>
    <phoneticPr fontId="65"/>
  </si>
  <si>
    <t>所得税法第203条の3第1号・第4号適用分</t>
    <rPh sb="0" eb="2">
      <t>ショトク</t>
    </rPh>
    <rPh sb="2" eb="4">
      <t>ゼイホウ</t>
    </rPh>
    <rPh sb="4" eb="5">
      <t>ダイ</t>
    </rPh>
    <rPh sb="8" eb="9">
      <t>ジョウ</t>
    </rPh>
    <rPh sb="11" eb="12">
      <t>ダイ</t>
    </rPh>
    <rPh sb="13" eb="14">
      <t>ゴウ</t>
    </rPh>
    <rPh sb="15" eb="16">
      <t>ダイ</t>
    </rPh>
    <rPh sb="17" eb="18">
      <t>ゴウ</t>
    </rPh>
    <rPh sb="18" eb="20">
      <t>テキヨウ</t>
    </rPh>
    <rPh sb="20" eb="21">
      <t>ブン</t>
    </rPh>
    <phoneticPr fontId="65"/>
  </si>
  <si>
    <t>所得税法第203条の3第2号・第５号適用分</t>
    <rPh sb="0" eb="2">
      <t>ショトク</t>
    </rPh>
    <rPh sb="2" eb="4">
      <t>ゼイホウ</t>
    </rPh>
    <rPh sb="4" eb="5">
      <t>ダイ</t>
    </rPh>
    <rPh sb="8" eb="9">
      <t>ジョウ</t>
    </rPh>
    <rPh sb="11" eb="12">
      <t>ダイ</t>
    </rPh>
    <rPh sb="13" eb="14">
      <t>ゴウ</t>
    </rPh>
    <rPh sb="15" eb="16">
      <t>ダイ</t>
    </rPh>
    <rPh sb="17" eb="18">
      <t>ゴウ</t>
    </rPh>
    <rPh sb="18" eb="20">
      <t>テキヨウ</t>
    </rPh>
    <rPh sb="20" eb="21">
      <t>ブン</t>
    </rPh>
    <phoneticPr fontId="65"/>
  </si>
  <si>
    <t>所得税法第203条の3第3号・第６号適用分</t>
    <rPh sb="0" eb="2">
      <t>ショトク</t>
    </rPh>
    <rPh sb="2" eb="4">
      <t>ゼイホウ</t>
    </rPh>
    <rPh sb="4" eb="5">
      <t>ダイ</t>
    </rPh>
    <rPh sb="8" eb="9">
      <t>ジョウ</t>
    </rPh>
    <rPh sb="11" eb="12">
      <t>ダイ</t>
    </rPh>
    <rPh sb="13" eb="14">
      <t>ゴウ</t>
    </rPh>
    <rPh sb="15" eb="16">
      <t>ダイ</t>
    </rPh>
    <rPh sb="17" eb="18">
      <t>ゴウ</t>
    </rPh>
    <rPh sb="18" eb="20">
      <t>テキヨウ</t>
    </rPh>
    <rPh sb="20" eb="21">
      <t>ブン</t>
    </rPh>
    <phoneticPr fontId="65"/>
  </si>
  <si>
    <t>所得税法第203条の3第７号適用分</t>
    <rPh sb="0" eb="2">
      <t>ショトク</t>
    </rPh>
    <rPh sb="2" eb="4">
      <t>ゼイホウ</t>
    </rPh>
    <rPh sb="4" eb="5">
      <t>ダイ</t>
    </rPh>
    <rPh sb="8" eb="9">
      <t>ジョウ</t>
    </rPh>
    <rPh sb="11" eb="12">
      <t>ダイ</t>
    </rPh>
    <rPh sb="13" eb="14">
      <t>ゴウ</t>
    </rPh>
    <rPh sb="14" eb="16">
      <t>テキヨウ</t>
    </rPh>
    <rPh sb="16" eb="17">
      <t>ブン</t>
    </rPh>
    <phoneticPr fontId="65"/>
  </si>
  <si>
    <t>本　　　　　　　　　　　　　　人</t>
    <rPh sb="0" eb="1">
      <t>ホン</t>
    </rPh>
    <rPh sb="15" eb="16">
      <t>ヒト</t>
    </rPh>
    <phoneticPr fontId="65"/>
  </si>
  <si>
    <t>源泉控除対象配偶者の有無等</t>
    <rPh sb="0" eb="2">
      <t>ゲンセン</t>
    </rPh>
    <rPh sb="2" eb="4">
      <t>コウジョ</t>
    </rPh>
    <rPh sb="4" eb="6">
      <t>タイショウ</t>
    </rPh>
    <rPh sb="6" eb="9">
      <t>ハイグウシャ</t>
    </rPh>
    <rPh sb="10" eb="12">
      <t>ウム</t>
    </rPh>
    <rPh sb="12" eb="13">
      <t>トウ</t>
    </rPh>
    <phoneticPr fontId="65"/>
  </si>
  <si>
    <t>16歳未　　     満の扶　　           養親族　　      の数</t>
    <rPh sb="2" eb="3">
      <t>サイ</t>
    </rPh>
    <rPh sb="3" eb="4">
      <t>ミ</t>
    </rPh>
    <rPh sb="11" eb="12">
      <t>ミツル</t>
    </rPh>
    <rPh sb="13" eb="14">
      <t>フ</t>
    </rPh>
    <rPh sb="27" eb="29">
      <t>ヨウシン</t>
    </rPh>
    <rPh sb="28" eb="30">
      <t>シンゾク</t>
    </rPh>
    <rPh sb="39" eb="40">
      <t>カズ</t>
    </rPh>
    <phoneticPr fontId="65"/>
  </si>
  <si>
    <t>非居住者　　　　　である　　　　　　親族の数</t>
    <rPh sb="0" eb="4">
      <t>ヒキョジュウシャ</t>
    </rPh>
    <rPh sb="18" eb="20">
      <t>シンゾク</t>
    </rPh>
    <rPh sb="21" eb="22">
      <t>カズ</t>
    </rPh>
    <phoneticPr fontId="65"/>
  </si>
  <si>
    <t>社会保険料の額</t>
    <rPh sb="0" eb="2">
      <t>シャカイ</t>
    </rPh>
    <rPh sb="2" eb="5">
      <t>ホケンリョウ</t>
    </rPh>
    <rPh sb="6" eb="7">
      <t>ガク</t>
    </rPh>
    <phoneticPr fontId="65"/>
  </si>
  <si>
    <t>特　別　　障害者</t>
    <rPh sb="0" eb="1">
      <t>トク</t>
    </rPh>
    <rPh sb="2" eb="3">
      <t>ベツ</t>
    </rPh>
    <rPh sb="5" eb="8">
      <t>ショウガイシャ</t>
    </rPh>
    <phoneticPr fontId="65"/>
  </si>
  <si>
    <t>その他の障 害 者</t>
    <rPh sb="2" eb="3">
      <t>タ</t>
    </rPh>
    <rPh sb="4" eb="5">
      <t>ショウ</t>
    </rPh>
    <rPh sb="6" eb="7">
      <t>ガイ</t>
    </rPh>
    <rPh sb="8" eb="9">
      <t>シャ</t>
    </rPh>
    <phoneticPr fontId="65"/>
  </si>
  <si>
    <t>特別　　　寡婦</t>
    <rPh sb="0" eb="2">
      <t>トクベツ</t>
    </rPh>
    <rPh sb="5" eb="7">
      <t>カフ</t>
    </rPh>
    <phoneticPr fontId="65"/>
  </si>
  <si>
    <t>寡婦　　　寡夫</t>
    <rPh sb="0" eb="2">
      <t>カフ</t>
    </rPh>
    <rPh sb="5" eb="7">
      <t>カフ</t>
    </rPh>
    <phoneticPr fontId="65"/>
  </si>
  <si>
    <t>一般</t>
    <rPh sb="0" eb="2">
      <t>イッパン</t>
    </rPh>
    <phoneticPr fontId="65"/>
  </si>
  <si>
    <t>老人</t>
    <rPh sb="0" eb="2">
      <t>ロウジン</t>
    </rPh>
    <phoneticPr fontId="65"/>
  </si>
  <si>
    <t>特定</t>
    <rPh sb="0" eb="2">
      <t>トクテイ</t>
    </rPh>
    <phoneticPr fontId="65"/>
  </si>
  <si>
    <t>特別</t>
    <rPh sb="0" eb="2">
      <t>トクベツ</t>
    </rPh>
    <phoneticPr fontId="65"/>
  </si>
  <si>
    <t>人</t>
    <rPh sb="0" eb="1">
      <t>ニン</t>
    </rPh>
    <phoneticPr fontId="65"/>
  </si>
  <si>
    <t>控除対象配偶者</t>
    <rPh sb="0" eb="2">
      <t>コウジョ</t>
    </rPh>
    <rPh sb="2" eb="4">
      <t>タイショウ</t>
    </rPh>
    <rPh sb="4" eb="7">
      <t>ハイグウシャ</t>
    </rPh>
    <phoneticPr fontId="65"/>
  </si>
  <si>
    <t>控除対象扶養親族</t>
    <rPh sb="0" eb="2">
      <t>コウジョ</t>
    </rPh>
    <rPh sb="2" eb="4">
      <t>タイショウ</t>
    </rPh>
    <rPh sb="4" eb="6">
      <t>フヨウ</t>
    </rPh>
    <rPh sb="6" eb="8">
      <t>シンゾク</t>
    </rPh>
    <phoneticPr fontId="65"/>
  </si>
  <si>
    <t>16歳未満の扶養親族</t>
    <rPh sb="2" eb="5">
      <t>サイミマン</t>
    </rPh>
    <rPh sb="6" eb="8">
      <t>フヨウ</t>
    </rPh>
    <rPh sb="8" eb="10">
      <t>シンゾク</t>
    </rPh>
    <phoneticPr fontId="65"/>
  </si>
  <si>
    <t>（ﾌﾘｶﾞﾅ）</t>
    <phoneticPr fontId="65"/>
  </si>
  <si>
    <t>（ﾌﾘｶﾞﾅ）</t>
    <phoneticPr fontId="65"/>
  </si>
  <si>
    <t>（ﾌﾘｶﾞﾅ）</t>
    <phoneticPr fontId="65"/>
  </si>
  <si>
    <t>支　　払　　者</t>
    <rPh sb="0" eb="1">
      <t>シ</t>
    </rPh>
    <rPh sb="3" eb="4">
      <t>バライ</t>
    </rPh>
    <rPh sb="6" eb="7">
      <t>シャ</t>
    </rPh>
    <phoneticPr fontId="65"/>
  </si>
  <si>
    <t>法人番号</t>
    <rPh sb="0" eb="2">
      <t>ホウジン</t>
    </rPh>
    <rPh sb="2" eb="4">
      <t>バンゴウ</t>
    </rPh>
    <phoneticPr fontId="65"/>
  </si>
  <si>
    <t>所　在　地</t>
    <rPh sb="0" eb="1">
      <t>ショ</t>
    </rPh>
    <rPh sb="2" eb="3">
      <t>ザイ</t>
    </rPh>
    <rPh sb="4" eb="5">
      <t>チ</t>
    </rPh>
    <phoneticPr fontId="65"/>
  </si>
  <si>
    <t>名　　　称</t>
    <rPh sb="0" eb="1">
      <t>ナ</t>
    </rPh>
    <rPh sb="4" eb="5">
      <t>ショウ</t>
    </rPh>
    <phoneticPr fontId="65"/>
  </si>
  <si>
    <t>電話　　　番号</t>
    <rPh sb="0" eb="2">
      <t>デンワ</t>
    </rPh>
    <rPh sb="5" eb="7">
      <t>バンゴウ</t>
    </rPh>
    <phoneticPr fontId="65"/>
  </si>
  <si>
    <t>（フリガナ）</t>
    <phoneticPr fontId="65"/>
  </si>
  <si>
    <t>該当する項目について、□を■に変更し、必要事項を入力してください。</t>
    <rPh sb="0" eb="2">
      <t>ガイトウ</t>
    </rPh>
    <rPh sb="4" eb="6">
      <t>コウモク</t>
    </rPh>
    <rPh sb="15" eb="17">
      <t>ヘンコウ</t>
    </rPh>
    <rPh sb="19" eb="21">
      <t>ヒツヨウ</t>
    </rPh>
    <rPh sb="21" eb="23">
      <t>ジコウ</t>
    </rPh>
    <rPh sb="24" eb="26">
      <t>ニュウリョク</t>
    </rPh>
    <phoneticPr fontId="35"/>
  </si>
  <si>
    <t>寡婦・ひとり親</t>
    <phoneticPr fontId="19"/>
  </si>
  <si>
    <t xml:space="preserve">
「夫と死別した、もしくは夫の生死が明らかでない者」</t>
    <rPh sb="2" eb="3">
      <t>オット</t>
    </rPh>
    <rPh sb="4" eb="6">
      <t>シベツ</t>
    </rPh>
    <rPh sb="13" eb="14">
      <t>オット</t>
    </rPh>
    <rPh sb="15" eb="17">
      <t>セイシ</t>
    </rPh>
    <rPh sb="18" eb="19">
      <t>アキ</t>
    </rPh>
    <rPh sb="24" eb="25">
      <t>シャ</t>
    </rPh>
    <phoneticPr fontId="19"/>
  </si>
  <si>
    <t xml:space="preserve">
「夫と離婚し、扶養親族を有する者のうち、ひとり親控除に該当しない者」</t>
    <rPh sb="2" eb="3">
      <t>オット</t>
    </rPh>
    <rPh sb="4" eb="6">
      <t>リコン</t>
    </rPh>
    <rPh sb="8" eb="10">
      <t>フヨウ</t>
    </rPh>
    <rPh sb="10" eb="12">
      <t>シンゾク</t>
    </rPh>
    <rPh sb="13" eb="14">
      <t>ユウ</t>
    </rPh>
    <rPh sb="16" eb="17">
      <t>モノ</t>
    </rPh>
    <rPh sb="24" eb="25">
      <t>オヤ</t>
    </rPh>
    <rPh sb="25" eb="27">
      <t>コウジョ</t>
    </rPh>
    <rPh sb="28" eb="30">
      <t>ガイトウ</t>
    </rPh>
    <rPh sb="33" eb="34">
      <t>モノ</t>
    </rPh>
    <phoneticPr fontId="19"/>
  </si>
  <si>
    <t>生計を一にする、総所得48万円以下の子を有する者
（死別、離別、未婚等の別、男女の別は問わない）</t>
    <rPh sb="0" eb="2">
      <t>セイケイ</t>
    </rPh>
    <rPh sb="3" eb="4">
      <t>イツ</t>
    </rPh>
    <rPh sb="8" eb="11">
      <t>ソウショトク</t>
    </rPh>
    <rPh sb="13" eb="15">
      <t>マンエン</t>
    </rPh>
    <rPh sb="15" eb="17">
      <t>イカ</t>
    </rPh>
    <rPh sb="18" eb="19">
      <t>コ</t>
    </rPh>
    <rPh sb="20" eb="21">
      <t>ユウ</t>
    </rPh>
    <rPh sb="23" eb="24">
      <t>モノ</t>
    </rPh>
    <rPh sb="26" eb="28">
      <t>シベツ</t>
    </rPh>
    <rPh sb="29" eb="31">
      <t>リベツ</t>
    </rPh>
    <rPh sb="32" eb="34">
      <t>ミコン</t>
    </rPh>
    <rPh sb="34" eb="35">
      <t>トウ</t>
    </rPh>
    <rPh sb="36" eb="37">
      <t>ベツ</t>
    </rPh>
    <rPh sb="38" eb="40">
      <t>ダンジョ</t>
    </rPh>
    <rPh sb="41" eb="42">
      <t>ベツ</t>
    </rPh>
    <rPh sb="43" eb="44">
      <t>ト</t>
    </rPh>
    <phoneticPr fontId="19"/>
  </si>
  <si>
    <t>「ひとり親」に該当しないこと</t>
    <rPh sb="4" eb="5">
      <t>オヤ</t>
    </rPh>
    <rPh sb="7" eb="9">
      <t>ガイトウ</t>
    </rPh>
    <phoneticPr fontId="19"/>
  </si>
  <si>
    <t>※社会保険料控除欄上部に内数として入力してください。</t>
    <rPh sb="1" eb="3">
      <t>シャカイ</t>
    </rPh>
    <rPh sb="3" eb="6">
      <t>ホケンリョウ</t>
    </rPh>
    <rPh sb="6" eb="8">
      <t>コウジョ</t>
    </rPh>
    <rPh sb="8" eb="9">
      <t>ラン</t>
    </rPh>
    <rPh sb="9" eb="11">
      <t>ジョウブ</t>
    </rPh>
    <rPh sb="12" eb="13">
      <t>ウチ</t>
    </rPh>
    <rPh sb="13" eb="14">
      <t>スウ</t>
    </rPh>
    <rPh sb="17" eb="19">
      <t>ニュウリョク</t>
    </rPh>
    <phoneticPr fontId="19"/>
  </si>
  <si>
    <t>要件</t>
    <rPh sb="0" eb="2">
      <t>ヨウケン</t>
    </rPh>
    <phoneticPr fontId="19"/>
  </si>
  <si>
    <t>（選択不要）</t>
    <rPh sb="1" eb="3">
      <t>センタク</t>
    </rPh>
    <rPh sb="3" eb="5">
      <t>フヨウ</t>
    </rPh>
    <phoneticPr fontId="35"/>
  </si>
  <si>
    <t>　　飯田市役所　税務課　市民税係</t>
    <rPh sb="2" eb="7">
      <t>イイダシヤクショ</t>
    </rPh>
    <rPh sb="8" eb="11">
      <t>ゼイムカ</t>
    </rPh>
    <rPh sb="12" eb="15">
      <t>シミンゼイ</t>
    </rPh>
    <rPh sb="15" eb="16">
      <t>カカリ</t>
    </rPh>
    <phoneticPr fontId="19"/>
  </si>
  <si>
    <t>　　月曜日から金曜日　午前８時３０分から午後５時１５分まで</t>
    <phoneticPr fontId="19"/>
  </si>
  <si>
    <t>　　電話番号０２６５－２２－４５11（代表）　　内線番号５１６１、５１６２、５１６３</t>
    <rPh sb="2" eb="4">
      <t>デンワ</t>
    </rPh>
    <rPh sb="4" eb="6">
      <t>バンゴウ</t>
    </rPh>
    <rPh sb="19" eb="21">
      <t>ダイヒョウ</t>
    </rPh>
    <phoneticPr fontId="19"/>
  </si>
  <si>
    <t>⑬～㉔までの計</t>
    <rPh sb="6" eb="7">
      <t>ケイ</t>
    </rPh>
    <phoneticPr fontId="35"/>
  </si>
  <si>
    <t>⑬</t>
    <phoneticPr fontId="35"/>
  </si>
  <si>
    <t>⑯　
地震保険料控除</t>
    <rPh sb="3" eb="5">
      <t>ジシン</t>
    </rPh>
    <rPh sb="5" eb="8">
      <t>ホケンリョウ</t>
    </rPh>
    <rPh sb="8" eb="10">
      <t>コウジョ</t>
    </rPh>
    <phoneticPr fontId="2"/>
  </si>
  <si>
    <r>
      <rPr>
        <sz val="8"/>
        <color indexed="8"/>
        <rFont val="ＭＳ Ｐゴシック"/>
        <family val="3"/>
        <charset val="128"/>
      </rPr>
      <t>⑰～⑲</t>
    </r>
    <r>
      <rPr>
        <sz val="6"/>
        <color indexed="8"/>
        <rFont val="ＭＳ Ｐゴシック"/>
        <family val="3"/>
        <charset val="128"/>
      </rPr>
      <t xml:space="preserve">
</t>
    </r>
    <r>
      <rPr>
        <sz val="7.5"/>
        <color indexed="8"/>
        <rFont val="ＭＳ Ｐゴシック"/>
        <family val="3"/>
        <charset val="128"/>
      </rPr>
      <t>寡婦（寡夫）、
勤労学生控除</t>
    </r>
    <rPh sb="4" eb="6">
      <t>カフ</t>
    </rPh>
    <rPh sb="7" eb="9">
      <t>カフ</t>
    </rPh>
    <rPh sb="12" eb="14">
      <t>キンロウ</t>
    </rPh>
    <rPh sb="14" eb="16">
      <t>ガクセイ</t>
    </rPh>
    <rPh sb="16" eb="18">
      <t>コウジョ</t>
    </rPh>
    <phoneticPr fontId="2"/>
  </si>
  <si>
    <t>⑳</t>
    <phoneticPr fontId="35"/>
  </si>
  <si>
    <t>㉑～㉒</t>
    <phoneticPr fontId="2"/>
  </si>
  <si>
    <t>㉗</t>
    <phoneticPr fontId="35"/>
  </si>
  <si>
    <t>妻</t>
    <rPh sb="0" eb="1">
      <t>ツマ</t>
    </rPh>
    <phoneticPr fontId="19"/>
  </si>
  <si>
    <t>夫</t>
    <rPh sb="0" eb="1">
      <t>オット</t>
    </rPh>
    <phoneticPr fontId="19"/>
  </si>
  <si>
    <t>寡婦控除の計算</t>
    <rPh sb="0" eb="2">
      <t>カフ</t>
    </rPh>
    <rPh sb="2" eb="4">
      <t>コウジョ</t>
    </rPh>
    <rPh sb="5" eb="7">
      <t>ケイサン</t>
    </rPh>
    <phoneticPr fontId="35"/>
  </si>
  <si>
    <t>別居の場合は、こちらの欄に住所を入力してください。</t>
    <phoneticPr fontId="19"/>
  </si>
  <si>
    <t>所得金額調整控除１</t>
    <rPh sb="0" eb="2">
      <t>ショトク</t>
    </rPh>
    <rPh sb="2" eb="4">
      <t>キンガク</t>
    </rPh>
    <rPh sb="4" eb="6">
      <t>チョウセイ</t>
    </rPh>
    <rPh sb="6" eb="8">
      <t>コウジョ</t>
    </rPh>
    <phoneticPr fontId="35"/>
  </si>
  <si>
    <t>雑所得の種類、種目、所得の生ずる場所、収入金額、必要経費の欄に入力をしてください。</t>
    <rPh sb="0" eb="3">
      <t>ザツショトク</t>
    </rPh>
    <rPh sb="4" eb="6">
      <t>シュルイ</t>
    </rPh>
    <rPh sb="7" eb="9">
      <t>シュモク</t>
    </rPh>
    <rPh sb="10" eb="12">
      <t>ショトク</t>
    </rPh>
    <rPh sb="13" eb="14">
      <t>ショウ</t>
    </rPh>
    <rPh sb="16" eb="18">
      <t>バショ</t>
    </rPh>
    <rPh sb="19" eb="21">
      <t>シュウニュウ</t>
    </rPh>
    <rPh sb="21" eb="23">
      <t>キンガク</t>
    </rPh>
    <rPh sb="24" eb="26">
      <t>ヒツヨウ</t>
    </rPh>
    <rPh sb="26" eb="28">
      <t>ケイヒ</t>
    </rPh>
    <rPh sb="29" eb="30">
      <t>ラン</t>
    </rPh>
    <rPh sb="31" eb="33">
      <t>ニュウリョク</t>
    </rPh>
    <phoneticPr fontId="2"/>
  </si>
  <si>
    <t>雑所得の種類</t>
    <rPh sb="0" eb="1">
      <t>ザツ</t>
    </rPh>
    <rPh sb="1" eb="3">
      <t>ショトク</t>
    </rPh>
    <rPh sb="4" eb="6">
      <t>シュルイ</t>
    </rPh>
    <phoneticPr fontId="2"/>
  </si>
  <si>
    <t>○雑所得の種類</t>
    <rPh sb="1" eb="4">
      <t>ザツショトク</t>
    </rPh>
    <rPh sb="5" eb="7">
      <t>シュルイ</t>
    </rPh>
    <phoneticPr fontId="2"/>
  </si>
  <si>
    <t>雑所得が業務（報酬や原稿料、インターネットオークションなど副業の収入）によるものか、</t>
    <rPh sb="0" eb="3">
      <t>ザツショトク</t>
    </rPh>
    <rPh sb="4" eb="6">
      <t>ギョウム</t>
    </rPh>
    <rPh sb="7" eb="9">
      <t>ホウシュウ</t>
    </rPh>
    <rPh sb="10" eb="13">
      <t>ゲンコウリョウ</t>
    </rPh>
    <rPh sb="29" eb="31">
      <t>フクギョウ</t>
    </rPh>
    <rPh sb="32" eb="34">
      <t>シュウニュウ</t>
    </rPh>
    <phoneticPr fontId="2"/>
  </si>
  <si>
    <t>その他（個人年金など）によるものか、選択してください。</t>
    <phoneticPr fontId="2"/>
  </si>
  <si>
    <t>○種目</t>
    <rPh sb="1" eb="3">
      <t>シュモク</t>
    </rPh>
    <phoneticPr fontId="2"/>
  </si>
  <si>
    <t>○所得の生ずる場所</t>
    <rPh sb="1" eb="3">
      <t>ショトク</t>
    </rPh>
    <rPh sb="4" eb="5">
      <t>ショウ</t>
    </rPh>
    <rPh sb="7" eb="9">
      <t>バショ</t>
    </rPh>
    <phoneticPr fontId="2"/>
  </si>
  <si>
    <t>○収入金額</t>
    <rPh sb="1" eb="3">
      <t>シュウニュウ</t>
    </rPh>
    <rPh sb="3" eb="5">
      <t>キンガク</t>
    </rPh>
    <phoneticPr fontId="2"/>
  </si>
  <si>
    <t>○必要経費</t>
    <rPh sb="1" eb="3">
      <t>ヒツヨウ</t>
    </rPh>
    <rPh sb="3" eb="5">
      <t>ケイヒ</t>
    </rPh>
    <phoneticPr fontId="2"/>
  </si>
  <si>
    <t>雑所得（業務)の計算</t>
    <rPh sb="0" eb="3">
      <t>ザツショトク</t>
    </rPh>
    <rPh sb="4" eb="6">
      <t>ギョウム</t>
    </rPh>
    <rPh sb="8" eb="10">
      <t>ケイサン</t>
    </rPh>
    <phoneticPr fontId="35"/>
  </si>
  <si>
    <t>雑所得（その他)の計算</t>
    <rPh sb="0" eb="3">
      <t>ザツショトク</t>
    </rPh>
    <rPh sb="6" eb="7">
      <t>タ</t>
    </rPh>
    <rPh sb="9" eb="11">
      <t>ケイサン</t>
    </rPh>
    <phoneticPr fontId="35"/>
  </si>
  <si>
    <t>年末調整時の旧長期損害保険料の所得税計算時の控除額</t>
    <rPh sb="0" eb="2">
      <t>ネンマツ</t>
    </rPh>
    <rPh sb="2" eb="4">
      <t>チョウセイ</t>
    </rPh>
    <rPh sb="4" eb="5">
      <t>ジ</t>
    </rPh>
    <rPh sb="6" eb="7">
      <t>キュウ</t>
    </rPh>
    <rPh sb="7" eb="9">
      <t>チョウキ</t>
    </rPh>
    <rPh sb="9" eb="11">
      <t>ソンガイ</t>
    </rPh>
    <rPh sb="11" eb="14">
      <t>ホケンリョウ</t>
    </rPh>
    <rPh sb="15" eb="18">
      <t>ショトクゼイ</t>
    </rPh>
    <rPh sb="18" eb="20">
      <t>ケイサン</t>
    </rPh>
    <rPh sb="20" eb="21">
      <t>ジ</t>
    </rPh>
    <rPh sb="22" eb="24">
      <t>コウジョ</t>
    </rPh>
    <rPh sb="24" eb="25">
      <t>ガク</t>
    </rPh>
    <phoneticPr fontId="35"/>
  </si>
  <si>
    <t>ひとり親控除</t>
    <rPh sb="3" eb="4">
      <t>オヤ</t>
    </rPh>
    <rPh sb="4" eb="6">
      <t>コウジョ</t>
    </rPh>
    <phoneticPr fontId="35"/>
  </si>
  <si>
    <t>寡婦控除</t>
    <rPh sb="0" eb="2">
      <t>カフ</t>
    </rPh>
    <rPh sb="2" eb="4">
      <t>コウジョ</t>
    </rPh>
    <phoneticPr fontId="35"/>
  </si>
  <si>
    <t>入力</t>
    <rPh sb="0" eb="2">
      <t>ニュウリョク</t>
    </rPh>
    <phoneticPr fontId="35"/>
  </si>
  <si>
    <t>給与収入</t>
    <rPh sb="0" eb="2">
      <t>キュウヨ</t>
    </rPh>
    <rPh sb="2" eb="4">
      <t>シュウニュウ</t>
    </rPh>
    <phoneticPr fontId="35"/>
  </si>
  <si>
    <t>判定</t>
    <rPh sb="0" eb="2">
      <t>ハンテイ</t>
    </rPh>
    <phoneticPr fontId="35"/>
  </si>
  <si>
    <r>
      <t>▼その年の</t>
    </r>
    <r>
      <rPr>
        <b/>
        <u/>
        <sz val="11"/>
        <color theme="1"/>
        <rFont val="ＭＳ Ｐゴシック"/>
        <family val="3"/>
        <charset val="128"/>
        <scheme val="minor"/>
      </rPr>
      <t>給与等の収入金額が850万円を超える方</t>
    </r>
    <r>
      <rPr>
        <sz val="11"/>
        <color theme="1"/>
        <rFont val="ＭＳ Ｐゴシック"/>
        <family val="3"/>
        <charset val="128"/>
        <scheme val="minor"/>
      </rPr>
      <t>で、
(1)特別障害者に該当するもの、(2)年齢23歳未満の扶養親族を有する、(3)特別障害者である同一生計配偶者又は扶養親族を有する場合、総所得金額の計算時に所得金額調整控除を受けることができます。
この控除は、他者の税制上の扶養となっている方を重複して対象とすることもできます。
申告者本人の扶養親族（２の（４）～（６）に入力済み）以外を対象とする場合は、対象とする方の情報を入力してください。</t>
    </r>
    <rPh sb="3" eb="4">
      <t>トシ</t>
    </rPh>
    <rPh sb="5" eb="7">
      <t>キュウヨ</t>
    </rPh>
    <rPh sb="7" eb="8">
      <t>トウ</t>
    </rPh>
    <rPh sb="9" eb="11">
      <t>シュウニュウ</t>
    </rPh>
    <rPh sb="11" eb="13">
      <t>キンガク</t>
    </rPh>
    <rPh sb="17" eb="19">
      <t>マンエン</t>
    </rPh>
    <rPh sb="20" eb="21">
      <t>コ</t>
    </rPh>
    <rPh sb="23" eb="24">
      <t>カタ</t>
    </rPh>
    <rPh sb="30" eb="32">
      <t>トクベツ</t>
    </rPh>
    <rPh sb="32" eb="35">
      <t>ショウガイシャ</t>
    </rPh>
    <rPh sb="36" eb="38">
      <t>ガイトウ</t>
    </rPh>
    <rPh sb="46" eb="48">
      <t>ネンレイ</t>
    </rPh>
    <rPh sb="50" eb="51">
      <t>サイ</t>
    </rPh>
    <rPh sb="51" eb="53">
      <t>ミマン</t>
    </rPh>
    <rPh sb="54" eb="56">
      <t>フヨウ</t>
    </rPh>
    <rPh sb="56" eb="58">
      <t>シンゾク</t>
    </rPh>
    <rPh sb="59" eb="60">
      <t>ユウ</t>
    </rPh>
    <rPh sb="66" eb="68">
      <t>トクベツ</t>
    </rPh>
    <rPh sb="68" eb="71">
      <t>ショウガイシャ</t>
    </rPh>
    <rPh sb="74" eb="76">
      <t>ドウイツ</t>
    </rPh>
    <rPh sb="76" eb="78">
      <t>セイケイ</t>
    </rPh>
    <rPh sb="78" eb="81">
      <t>ハイグウシャ</t>
    </rPh>
    <rPh sb="81" eb="82">
      <t>マタ</t>
    </rPh>
    <rPh sb="83" eb="85">
      <t>フヨウ</t>
    </rPh>
    <rPh sb="85" eb="87">
      <t>シンゾク</t>
    </rPh>
    <rPh sb="88" eb="89">
      <t>ユウ</t>
    </rPh>
    <rPh sb="91" eb="93">
      <t>バアイ</t>
    </rPh>
    <rPh sb="94" eb="97">
      <t>ソウショトク</t>
    </rPh>
    <rPh sb="97" eb="99">
      <t>キンガク</t>
    </rPh>
    <rPh sb="100" eb="102">
      <t>ケイサン</t>
    </rPh>
    <rPh sb="102" eb="103">
      <t>ジ</t>
    </rPh>
    <rPh sb="104" eb="106">
      <t>ショトク</t>
    </rPh>
    <rPh sb="106" eb="107">
      <t>キン</t>
    </rPh>
    <rPh sb="107" eb="108">
      <t>ガク</t>
    </rPh>
    <rPh sb="108" eb="110">
      <t>チョウセイ</t>
    </rPh>
    <rPh sb="110" eb="112">
      <t>コウジョ</t>
    </rPh>
    <rPh sb="113" eb="114">
      <t>ウ</t>
    </rPh>
    <rPh sb="127" eb="129">
      <t>コウジョ</t>
    </rPh>
    <rPh sb="131" eb="133">
      <t>タシャ</t>
    </rPh>
    <rPh sb="134" eb="137">
      <t>ゼイセイジョウ</t>
    </rPh>
    <rPh sb="138" eb="140">
      <t>フヨウ</t>
    </rPh>
    <rPh sb="146" eb="147">
      <t>カタ</t>
    </rPh>
    <rPh sb="148" eb="150">
      <t>チョウフク</t>
    </rPh>
    <rPh sb="152" eb="154">
      <t>タイショウ</t>
    </rPh>
    <rPh sb="166" eb="168">
      <t>シンコク</t>
    </rPh>
    <rPh sb="168" eb="169">
      <t>シャ</t>
    </rPh>
    <rPh sb="169" eb="171">
      <t>ホンニン</t>
    </rPh>
    <rPh sb="172" eb="174">
      <t>フヨウ</t>
    </rPh>
    <rPh sb="174" eb="176">
      <t>シンゾク</t>
    </rPh>
    <rPh sb="187" eb="189">
      <t>ニュウリョク</t>
    </rPh>
    <rPh sb="189" eb="190">
      <t>ズ</t>
    </rPh>
    <rPh sb="192" eb="194">
      <t>イガイ</t>
    </rPh>
    <rPh sb="195" eb="197">
      <t>タイショウ</t>
    </rPh>
    <rPh sb="200" eb="202">
      <t>バアイ</t>
    </rPh>
    <rPh sb="204" eb="206">
      <t>タイショウ</t>
    </rPh>
    <rPh sb="209" eb="210">
      <t>カタ</t>
    </rPh>
    <rPh sb="211" eb="213">
      <t>ジョウホウ</t>
    </rPh>
    <rPh sb="214" eb="216">
      <t>ニュウリョク</t>
    </rPh>
    <phoneticPr fontId="19"/>
  </si>
  <si>
    <t>控除額</t>
    <rPh sb="0" eb="2">
      <t>コウジョ</t>
    </rPh>
    <rPh sb="2" eb="3">
      <t>ガク</t>
    </rPh>
    <phoneticPr fontId="35"/>
  </si>
  <si>
    <t>合計（⑦～⑨）</t>
    <rPh sb="0" eb="2">
      <t>ゴウケイ</t>
    </rPh>
    <phoneticPr fontId="35"/>
  </si>
  <si>
    <t>公的年金等に係る雑所得以外の所得に係る合計所得</t>
    <rPh sb="0" eb="2">
      <t>コウテキ</t>
    </rPh>
    <rPh sb="2" eb="4">
      <t>ネンキン</t>
    </rPh>
    <rPh sb="4" eb="5">
      <t>トウ</t>
    </rPh>
    <rPh sb="6" eb="7">
      <t>カカ</t>
    </rPh>
    <rPh sb="8" eb="11">
      <t>ザツショトク</t>
    </rPh>
    <rPh sb="11" eb="13">
      <t>イガイ</t>
    </rPh>
    <rPh sb="14" eb="16">
      <t>ショトク</t>
    </rPh>
    <rPh sb="17" eb="18">
      <t>カカ</t>
    </rPh>
    <rPh sb="19" eb="21">
      <t>ゴウケイ</t>
    </rPh>
    <rPh sb="21" eb="23">
      <t>ショトク</t>
    </rPh>
    <phoneticPr fontId="35"/>
  </si>
  <si>
    <t>割合</t>
    <rPh sb="0" eb="2">
      <t>ワリアイ</t>
    </rPh>
    <phoneticPr fontId="35"/>
  </si>
  <si>
    <t>65歳未満</t>
    <rPh sb="2" eb="3">
      <t>サイ</t>
    </rPh>
    <rPh sb="3" eb="5">
      <t>ミマン</t>
    </rPh>
    <phoneticPr fontId="35"/>
  </si>
  <si>
    <t>65歳以上</t>
    <rPh sb="2" eb="3">
      <t>サイ</t>
    </rPh>
    <rPh sb="3" eb="5">
      <t>イジョウ</t>
    </rPh>
    <phoneticPr fontId="35"/>
  </si>
  <si>
    <t>65歳以上であれば○</t>
    <rPh sb="2" eb="3">
      <t>サイ</t>
    </rPh>
    <rPh sb="3" eb="5">
      <t>イジョウ</t>
    </rPh>
    <phoneticPr fontId="35"/>
  </si>
  <si>
    <t>←所得金額調整控除前</t>
    <rPh sb="1" eb="3">
      <t>ショトク</t>
    </rPh>
    <rPh sb="3" eb="5">
      <t>キンガク</t>
    </rPh>
    <rPh sb="5" eb="7">
      <t>チョウセイ</t>
    </rPh>
    <rPh sb="7" eb="9">
      <t>コウジョ</t>
    </rPh>
    <rPh sb="9" eb="10">
      <t>マエ</t>
    </rPh>
    <phoneticPr fontId="35"/>
  </si>
  <si>
    <t>明治</t>
    <rPh sb="0" eb="2">
      <t>メイジ</t>
    </rPh>
    <phoneticPr fontId="35"/>
  </si>
  <si>
    <t>大正</t>
    <rPh sb="0" eb="2">
      <t>タイショウ</t>
    </rPh>
    <phoneticPr fontId="35"/>
  </si>
  <si>
    <t>昭和</t>
    <rPh sb="0" eb="2">
      <t>ショウワ</t>
    </rPh>
    <phoneticPr fontId="35"/>
  </si>
  <si>
    <t>平成</t>
    <rPh sb="0" eb="2">
      <t>ヘイセイ</t>
    </rPh>
    <phoneticPr fontId="35"/>
  </si>
  <si>
    <t>令和</t>
    <rPh sb="0" eb="2">
      <t>レイワ</t>
    </rPh>
    <phoneticPr fontId="35"/>
  </si>
  <si>
    <t>所得金額調整控除欄年齢</t>
    <rPh sb="0" eb="2">
      <t>ショトク</t>
    </rPh>
    <rPh sb="2" eb="4">
      <t>キンガク</t>
    </rPh>
    <rPh sb="4" eb="6">
      <t>チョウセイ</t>
    </rPh>
    <rPh sb="6" eb="8">
      <t>コウジョ</t>
    </rPh>
    <rPh sb="8" eb="9">
      <t>ラン</t>
    </rPh>
    <rPh sb="9" eb="11">
      <t>ネンレイ</t>
    </rPh>
    <phoneticPr fontId="35"/>
  </si>
  <si>
    <t>左記の年の1月3日以降生まれの者</t>
    <rPh sb="0" eb="2">
      <t>サキ</t>
    </rPh>
    <rPh sb="3" eb="4">
      <t>トシ</t>
    </rPh>
    <rPh sb="6" eb="7">
      <t>ガツ</t>
    </rPh>
    <rPh sb="8" eb="9">
      <t>ニチ</t>
    </rPh>
    <rPh sb="9" eb="11">
      <t>イコウ</t>
    </rPh>
    <rPh sb="11" eb="12">
      <t>ウ</t>
    </rPh>
    <rPh sb="15" eb="16">
      <t>シャ</t>
    </rPh>
    <phoneticPr fontId="35"/>
  </si>
  <si>
    <t>所得金額調整控除２</t>
    <rPh sb="0" eb="2">
      <t>ショトク</t>
    </rPh>
    <rPh sb="2" eb="4">
      <t>キンガク</t>
    </rPh>
    <rPh sb="4" eb="6">
      <t>チョウセイ</t>
    </rPh>
    <rPh sb="6" eb="8">
      <t>コウジョ</t>
    </rPh>
    <phoneticPr fontId="35"/>
  </si>
  <si>
    <t>給与所得（調整前）</t>
    <rPh sb="0" eb="2">
      <t>キュウヨ</t>
    </rPh>
    <rPh sb="2" eb="4">
      <t>ショトク</t>
    </rPh>
    <rPh sb="5" eb="7">
      <t>チョウセイ</t>
    </rPh>
    <rPh sb="7" eb="8">
      <t>マエ</t>
    </rPh>
    <phoneticPr fontId="35"/>
  </si>
  <si>
    <t>年金所得</t>
    <rPh sb="0" eb="2">
      <t>ネンキン</t>
    </rPh>
    <rPh sb="2" eb="4">
      <t>ショトク</t>
    </rPh>
    <phoneticPr fontId="35"/>
  </si>
  <si>
    <t>条件判定</t>
    <rPh sb="0" eb="2">
      <t>ジョウケン</t>
    </rPh>
    <rPh sb="2" eb="4">
      <t>ハンテイ</t>
    </rPh>
    <phoneticPr fontId="35"/>
  </si>
  <si>
    <t>所得金額調整控除後の給与所得額</t>
    <rPh sb="0" eb="2">
      <t>ショトク</t>
    </rPh>
    <rPh sb="2" eb="4">
      <t>キンガク</t>
    </rPh>
    <rPh sb="4" eb="6">
      <t>チョウセイ</t>
    </rPh>
    <rPh sb="6" eb="8">
      <t>コウジョ</t>
    </rPh>
    <rPh sb="8" eb="9">
      <t>ゴ</t>
    </rPh>
    <rPh sb="10" eb="12">
      <t>キュウヨ</t>
    </rPh>
    <rPh sb="12" eb="14">
      <t>ショトク</t>
    </rPh>
    <rPh sb="14" eb="15">
      <t>ガク</t>
    </rPh>
    <phoneticPr fontId="35"/>
  </si>
  <si>
    <t>控除額</t>
    <rPh sb="0" eb="2">
      <t>コウジョ</t>
    </rPh>
    <rPh sb="2" eb="3">
      <t>ガク</t>
    </rPh>
    <phoneticPr fontId="35"/>
  </si>
  <si>
    <t>配特900以下</t>
    <rPh sb="0" eb="1">
      <t>ハイ</t>
    </rPh>
    <rPh sb="1" eb="2">
      <t>トク</t>
    </rPh>
    <rPh sb="5" eb="7">
      <t>イカ</t>
    </rPh>
    <phoneticPr fontId="35"/>
  </si>
  <si>
    <t>配特900-950</t>
    <rPh sb="0" eb="1">
      <t>ハイ</t>
    </rPh>
    <rPh sb="1" eb="2">
      <t>トク</t>
    </rPh>
    <phoneticPr fontId="35"/>
  </si>
  <si>
    <t>配特950-1000</t>
    <rPh sb="0" eb="1">
      <t>ハイ</t>
    </rPh>
    <rPh sb="1" eb="2">
      <t>トク</t>
    </rPh>
    <phoneticPr fontId="35"/>
  </si>
  <si>
    <t>万円</t>
    <rPh sb="0" eb="2">
      <t>マンエン</t>
    </rPh>
    <phoneticPr fontId="35"/>
  </si>
  <si>
    <t>生命（損害）保険契約に基づく年金、シルバー人材センター配分金、原稿・デザイン等の報酬、アフィリエイト、還付加算金等</t>
    <phoneticPr fontId="2"/>
  </si>
  <si>
    <t>ほかの所得等の入力に進む。</t>
    <phoneticPr fontId="35"/>
  </si>
  <si>
    <t>所得税における青色申告の承認無し</t>
  </si>
  <si>
    <t>年</t>
    <rPh sb="0" eb="1">
      <t>ネン</t>
    </rPh>
    <phoneticPr fontId="19"/>
  </si>
  <si>
    <r>
      <t>申告される方（納税義務者）の住所、氏名、生年月日について（</t>
    </r>
    <r>
      <rPr>
        <b/>
        <sz val="12"/>
        <color rgb="FFFF0000"/>
        <rFont val="ＭＳ Ｐゴシック"/>
        <family val="3"/>
        <charset val="128"/>
        <scheme val="minor"/>
      </rPr>
      <t>赤字</t>
    </r>
    <r>
      <rPr>
        <sz val="12"/>
        <color theme="1"/>
        <rFont val="ＭＳ Ｐゴシック"/>
        <family val="3"/>
        <charset val="128"/>
        <scheme val="minor"/>
      </rPr>
      <t>は必須）</t>
    </r>
    <rPh sb="0" eb="2">
      <t>シンコク</t>
    </rPh>
    <rPh sb="5" eb="6">
      <t>カタ</t>
    </rPh>
    <rPh sb="7" eb="9">
      <t>ノウゼイ</t>
    </rPh>
    <rPh sb="9" eb="12">
      <t>ギムシャ</t>
    </rPh>
    <rPh sb="14" eb="16">
      <t>ジュウショ</t>
    </rPh>
    <rPh sb="17" eb="19">
      <t>シメイ</t>
    </rPh>
    <rPh sb="20" eb="22">
      <t>セイネン</t>
    </rPh>
    <rPh sb="22" eb="24">
      <t>ガッピ</t>
    </rPh>
    <rPh sb="29" eb="31">
      <t>アカジ</t>
    </rPh>
    <rPh sb="32" eb="34">
      <t>ヒッス</t>
    </rPh>
    <phoneticPr fontId="19"/>
  </si>
  <si>
    <t>配偶者</t>
    <rPh sb="0" eb="3">
      <t>ハイグウシャ</t>
    </rPh>
    <phoneticPr fontId="19"/>
  </si>
  <si>
    <t>このファイルは、次の環境で動作の確認をしています。
Ｅｘｃｅｌ以外のソフトやＥｘｃｅｌのバージョンが以前のものの場合は、申告書が作成できない場合がありますが、ご了承ください。</t>
    <rPh sb="8" eb="9">
      <t>ツギ</t>
    </rPh>
    <rPh sb="10" eb="12">
      <t>カンキョウ</t>
    </rPh>
    <rPh sb="13" eb="15">
      <t>ドウサ</t>
    </rPh>
    <rPh sb="16" eb="18">
      <t>カクニン</t>
    </rPh>
    <rPh sb="31" eb="33">
      <t>イガイ</t>
    </rPh>
    <rPh sb="50" eb="52">
      <t>イゼン</t>
    </rPh>
    <rPh sb="56" eb="58">
      <t>バアイ</t>
    </rPh>
    <rPh sb="60" eb="63">
      <t>シンコクショ</t>
    </rPh>
    <rPh sb="64" eb="66">
      <t>サクセイ</t>
    </rPh>
    <rPh sb="70" eb="72">
      <t>バアイ</t>
    </rPh>
    <rPh sb="80" eb="82">
      <t>リョウショウ</t>
    </rPh>
    <phoneticPr fontId="35"/>
  </si>
  <si>
    <r>
      <t>給与所得の源泉徴収票がある方は、下記の欄のうち</t>
    </r>
    <r>
      <rPr>
        <b/>
        <sz val="11"/>
        <color theme="1"/>
        <rFont val="ＭＳ Ｐゴシック"/>
        <family val="3"/>
        <charset val="128"/>
        <scheme val="minor"/>
      </rPr>
      <t>白抜きの欄</t>
    </r>
    <r>
      <rPr>
        <sz val="11"/>
        <color theme="1"/>
        <rFont val="ＭＳ Ｐゴシック"/>
        <family val="3"/>
        <charset val="128"/>
        <scheme val="minor"/>
      </rPr>
      <t xml:space="preserve">について入力してください。
このシートでは、【支払金額】、【社会保険料等の金額】、【生命保険料の控除額】、【個人年金保険料の金額】、【地震保険料の控除額】、【旧長期損害保険料】の金額を入力することができます。
給与の源泉徴収票が複数ある方は、合算して入力してください。
</t>
    </r>
    <r>
      <rPr>
        <sz val="11"/>
        <color rgb="FFC00000"/>
        <rFont val="ＭＳ Ｐゴシック"/>
        <family val="3"/>
        <charset val="128"/>
        <scheme val="minor"/>
      </rPr>
      <t>※注意事項</t>
    </r>
    <r>
      <rPr>
        <sz val="11"/>
        <color theme="1"/>
        <rFont val="ＭＳ Ｐゴシック"/>
        <family val="3"/>
        <charset val="128"/>
        <scheme val="minor"/>
      </rPr>
      <t xml:space="preserve">
このシートでは配偶者控除、扶養控除等入力できません。
配偶者控除、扶養控除等については【入力シート】に戻って入力してください。</t>
    </r>
    <rPh sb="0" eb="2">
      <t>キュウヨ</t>
    </rPh>
    <rPh sb="2" eb="4">
      <t>ショトク</t>
    </rPh>
    <rPh sb="5" eb="7">
      <t>ゲンセン</t>
    </rPh>
    <rPh sb="7" eb="9">
      <t>チョウシュウ</t>
    </rPh>
    <rPh sb="9" eb="10">
      <t>ヒョウ</t>
    </rPh>
    <rPh sb="13" eb="14">
      <t>カタ</t>
    </rPh>
    <rPh sb="16" eb="18">
      <t>カキ</t>
    </rPh>
    <rPh sb="19" eb="20">
      <t>ラン</t>
    </rPh>
    <rPh sb="23" eb="25">
      <t>シロヌ</t>
    </rPh>
    <rPh sb="27" eb="28">
      <t>ラン</t>
    </rPh>
    <rPh sb="32" eb="34">
      <t>ニュウリョク</t>
    </rPh>
    <rPh sb="51" eb="53">
      <t>シハライ</t>
    </rPh>
    <rPh sb="53" eb="55">
      <t>キンガク</t>
    </rPh>
    <rPh sb="58" eb="60">
      <t>シャカイ</t>
    </rPh>
    <rPh sb="60" eb="63">
      <t>ホケンリョウ</t>
    </rPh>
    <rPh sb="63" eb="64">
      <t>ナド</t>
    </rPh>
    <rPh sb="65" eb="67">
      <t>キンガク</t>
    </rPh>
    <rPh sb="70" eb="72">
      <t>セイメイ</t>
    </rPh>
    <rPh sb="72" eb="75">
      <t>ホケンリョウ</t>
    </rPh>
    <rPh sb="76" eb="78">
      <t>コウジョ</t>
    </rPh>
    <rPh sb="78" eb="79">
      <t>ガク</t>
    </rPh>
    <rPh sb="82" eb="84">
      <t>コジン</t>
    </rPh>
    <rPh sb="84" eb="86">
      <t>ネンキン</t>
    </rPh>
    <rPh sb="86" eb="89">
      <t>ホケンリョウ</t>
    </rPh>
    <rPh sb="90" eb="92">
      <t>キンガク</t>
    </rPh>
    <rPh sb="95" eb="97">
      <t>ジシン</t>
    </rPh>
    <rPh sb="97" eb="100">
      <t>ホケンリョウ</t>
    </rPh>
    <rPh sb="101" eb="103">
      <t>コウジョ</t>
    </rPh>
    <rPh sb="103" eb="104">
      <t>ガク</t>
    </rPh>
    <rPh sb="107" eb="108">
      <t>キュウ</t>
    </rPh>
    <rPh sb="108" eb="110">
      <t>チョウキ</t>
    </rPh>
    <rPh sb="110" eb="112">
      <t>ソンガイ</t>
    </rPh>
    <rPh sb="112" eb="115">
      <t>ホケンリョウ</t>
    </rPh>
    <rPh sb="117" eb="119">
      <t>キンガク</t>
    </rPh>
    <rPh sb="120" eb="122">
      <t>ニュウリョク</t>
    </rPh>
    <rPh sb="164" eb="166">
      <t>チュウイ</t>
    </rPh>
    <rPh sb="166" eb="168">
      <t>ジコウ</t>
    </rPh>
    <rPh sb="176" eb="179">
      <t>ハイグウシャ</t>
    </rPh>
    <rPh sb="179" eb="181">
      <t>コウジョ</t>
    </rPh>
    <rPh sb="182" eb="184">
      <t>フヨウ</t>
    </rPh>
    <rPh sb="184" eb="186">
      <t>コウジョ</t>
    </rPh>
    <rPh sb="186" eb="187">
      <t>ナド</t>
    </rPh>
    <rPh sb="187" eb="189">
      <t>ニュウリョク</t>
    </rPh>
    <rPh sb="196" eb="199">
      <t>ハイグウシャ</t>
    </rPh>
    <rPh sb="199" eb="201">
      <t>コウジョ</t>
    </rPh>
    <rPh sb="202" eb="204">
      <t>フヨウ</t>
    </rPh>
    <rPh sb="204" eb="206">
      <t>コウジョ</t>
    </rPh>
    <rPh sb="206" eb="207">
      <t>ナド</t>
    </rPh>
    <rPh sb="213" eb="215">
      <t>ニュウリョク</t>
    </rPh>
    <rPh sb="220" eb="221">
      <t>モド</t>
    </rPh>
    <rPh sb="223" eb="225">
      <t>ニュウリョク</t>
    </rPh>
    <phoneticPr fontId="2"/>
  </si>
  <si>
    <t>　　土地、建物等の譲渡所得は分離課税のため、このファイルでは申告できません。</t>
    <rPh sb="2" eb="4">
      <t>トチ</t>
    </rPh>
    <rPh sb="5" eb="7">
      <t>タテモノ</t>
    </rPh>
    <rPh sb="7" eb="8">
      <t>トウ</t>
    </rPh>
    <rPh sb="9" eb="11">
      <t>ジョウト</t>
    </rPh>
    <rPh sb="11" eb="13">
      <t>ショトク</t>
    </rPh>
    <rPh sb="14" eb="16">
      <t>ブンリ</t>
    </rPh>
    <rPh sb="16" eb="18">
      <t>カゼイ</t>
    </rPh>
    <rPh sb="30" eb="32">
      <t>シンコク</t>
    </rPh>
    <phoneticPr fontId="35"/>
  </si>
  <si>
    <t>①～⑥、⑩、⑪の合計</t>
    <rPh sb="8" eb="10">
      <t>ゴウケイ</t>
    </rPh>
    <phoneticPr fontId="35"/>
  </si>
  <si>
    <t>Ｍｉｃｒｏｓｏｆｔ社製　ＯＳ：WINDOWS１０　Ｏｆｆｉｃｅ：Ｏｆｆｉｃｅ２０１６、２０１９</t>
    <rPh sb="10" eb="11">
      <t>セイ</t>
    </rPh>
    <phoneticPr fontId="35"/>
  </si>
  <si>
    <t>５　事業税に関する事項</t>
    <rPh sb="2" eb="5">
      <t>ジギョウゼイ</t>
    </rPh>
    <rPh sb="6" eb="7">
      <t>カン</t>
    </rPh>
    <rPh sb="9" eb="11">
      <t>ジコウ</t>
    </rPh>
    <phoneticPr fontId="19"/>
  </si>
  <si>
    <t>６　所得金額調整控除に関する事項</t>
    <rPh sb="2" eb="4">
      <t>ショトク</t>
    </rPh>
    <rPh sb="4" eb="6">
      <t>キンガク</t>
    </rPh>
    <rPh sb="6" eb="8">
      <t>チョウセイ</t>
    </rPh>
    <rPh sb="8" eb="10">
      <t>コウジョ</t>
    </rPh>
    <rPh sb="11" eb="12">
      <t>カン</t>
    </rPh>
    <rPh sb="14" eb="16">
      <t>ジコウ</t>
    </rPh>
    <phoneticPr fontId="19"/>
  </si>
  <si>
    <r>
      <t>申告書の提出期限は、</t>
    </r>
    <r>
      <rPr>
        <b/>
        <u/>
        <sz val="11"/>
        <color rgb="FFFF0000"/>
        <rFont val="ＭＳ Ｐゴシック"/>
        <family val="3"/>
        <charset val="128"/>
        <scheme val="minor"/>
      </rPr>
      <t>令和６年３月15日（金）</t>
    </r>
    <r>
      <rPr>
        <sz val="11"/>
        <rFont val="ＭＳ Ｐゴシック"/>
        <family val="3"/>
        <charset val="128"/>
        <scheme val="minor"/>
      </rPr>
      <t>です。</t>
    </r>
    <rPh sb="0" eb="3">
      <t>シンコクショ</t>
    </rPh>
    <rPh sb="4" eb="6">
      <t>テイシュツ</t>
    </rPh>
    <rPh sb="6" eb="8">
      <t>キゲン</t>
    </rPh>
    <rPh sb="10" eb="12">
      <t>レイワ</t>
    </rPh>
    <rPh sb="13" eb="14">
      <t>ネン</t>
    </rPh>
    <rPh sb="14" eb="15">
      <t>ヘイネン</t>
    </rPh>
    <rPh sb="15" eb="16">
      <t>ガツ</t>
    </rPh>
    <rPh sb="18" eb="19">
      <t>ニチ</t>
    </rPh>
    <rPh sb="20" eb="21">
      <t>キン</t>
    </rPh>
    <phoneticPr fontId="19"/>
  </si>
  <si>
    <t>２月９日（金）から３月１５日（金）は申告相談会に職員が出張しており、お電話いただいても対応できない可能性が高いです。</t>
    <rPh sb="1" eb="2">
      <t>ガツ</t>
    </rPh>
    <rPh sb="3" eb="4">
      <t>ニチ</t>
    </rPh>
    <rPh sb="5" eb="6">
      <t>キン</t>
    </rPh>
    <rPh sb="10" eb="11">
      <t>ガツ</t>
    </rPh>
    <rPh sb="13" eb="14">
      <t>ニチ</t>
    </rPh>
    <rPh sb="15" eb="16">
      <t>キン</t>
    </rPh>
    <rPh sb="18" eb="20">
      <t>シンコク</t>
    </rPh>
    <rPh sb="20" eb="22">
      <t>ソウダン</t>
    </rPh>
    <rPh sb="22" eb="23">
      <t>カイ</t>
    </rPh>
    <rPh sb="24" eb="26">
      <t>ショクイン</t>
    </rPh>
    <rPh sb="27" eb="29">
      <t>シュッチョウ</t>
    </rPh>
    <rPh sb="35" eb="37">
      <t>デンワ</t>
    </rPh>
    <rPh sb="43" eb="45">
      <t>タイオウ</t>
    </rPh>
    <rPh sb="49" eb="52">
      <t>カノウセイ</t>
    </rPh>
    <rPh sb="53" eb="54">
      <t>タカ</t>
    </rPh>
    <phoneticPr fontId="19"/>
  </si>
  <si>
    <t>令和５年分</t>
    <phoneticPr fontId="35"/>
  </si>
  <si>
    <t>国外配当に係る外国所得税について、該当がある方は、次の欄に金額の入力をお願いします。</t>
    <rPh sb="0" eb="2">
      <t>コクガイ</t>
    </rPh>
    <rPh sb="2" eb="4">
      <t>ハイトウ</t>
    </rPh>
    <rPh sb="5" eb="6">
      <t>カカ</t>
    </rPh>
    <rPh sb="7" eb="9">
      <t>ガイコク</t>
    </rPh>
    <rPh sb="9" eb="12">
      <t>ショトクゼイ</t>
    </rPh>
    <rPh sb="17" eb="19">
      <t>ガイトウ</t>
    </rPh>
    <rPh sb="22" eb="23">
      <t>カタ</t>
    </rPh>
    <rPh sb="25" eb="26">
      <t>ツギ</t>
    </rPh>
    <rPh sb="27" eb="28">
      <t>ラン</t>
    </rPh>
    <rPh sb="29" eb="31">
      <t>キンガク</t>
    </rPh>
    <rPh sb="32" eb="34">
      <t>ニュウリョク</t>
    </rPh>
    <rPh sb="36" eb="37">
      <t>ネガ</t>
    </rPh>
    <phoneticPr fontId="35"/>
  </si>
  <si>
    <t>14寄附金に関する事項</t>
    <rPh sb="2" eb="5">
      <t>キフキン</t>
    </rPh>
    <rPh sb="6" eb="7">
      <t>カン</t>
    </rPh>
    <rPh sb="9" eb="11">
      <t>ジコウ</t>
    </rPh>
    <phoneticPr fontId="2"/>
  </si>
  <si>
    <t>15　所得金額調整控除に関する事項</t>
    <rPh sb="3" eb="5">
      <t>ショトク</t>
    </rPh>
    <rPh sb="5" eb="7">
      <t>キンガク</t>
    </rPh>
    <rPh sb="7" eb="9">
      <t>チョウセイ</t>
    </rPh>
    <rPh sb="9" eb="11">
      <t>コウジョ</t>
    </rPh>
    <rPh sb="12" eb="13">
      <t>カン</t>
    </rPh>
    <rPh sb="15" eb="17">
      <t>ジコウ</t>
    </rPh>
    <phoneticPr fontId="35"/>
  </si>
  <si>
    <r>
      <t xml:space="preserve">作成した申告書を電子的に提出するには、マイナンバーカード（署名用電子証明書付き）が必要です。
</t>
    </r>
    <r>
      <rPr>
        <u/>
        <sz val="11"/>
        <color theme="1"/>
        <rFont val="ＭＳ Ｐゴシック"/>
        <family val="3"/>
        <charset val="128"/>
        <scheme val="minor"/>
      </rPr>
      <t>提出の際は、Ａ４用紙の</t>
    </r>
    <r>
      <rPr>
        <b/>
        <u/>
        <sz val="11"/>
        <color theme="1"/>
        <rFont val="ＭＳ Ｐゴシック"/>
        <family val="3"/>
        <charset val="128"/>
        <scheme val="minor"/>
      </rPr>
      <t>両面１枚</t>
    </r>
    <r>
      <rPr>
        <u/>
        <sz val="11"/>
        <color theme="1"/>
        <rFont val="ＭＳ Ｐゴシック"/>
        <family val="3"/>
        <charset val="128"/>
        <scheme val="minor"/>
      </rPr>
      <t>または</t>
    </r>
    <r>
      <rPr>
        <b/>
        <u/>
        <sz val="11"/>
        <color theme="1"/>
        <rFont val="ＭＳ Ｐゴシック"/>
        <family val="3"/>
        <charset val="128"/>
        <scheme val="minor"/>
      </rPr>
      <t>片面２枚</t>
    </r>
    <r>
      <rPr>
        <u/>
        <sz val="11"/>
        <color theme="1"/>
        <rFont val="ＭＳ Ｐゴシック"/>
        <family val="3"/>
        <charset val="128"/>
        <scheme val="minor"/>
      </rPr>
      <t>に印刷し、</t>
    </r>
    <r>
      <rPr>
        <b/>
        <u/>
        <sz val="11"/>
        <color theme="1"/>
        <rFont val="ＭＳ Ｐゴシック"/>
        <family val="3"/>
        <charset val="128"/>
        <scheme val="minor"/>
      </rPr>
      <t>郵送</t>
    </r>
    <r>
      <rPr>
        <u/>
        <sz val="11"/>
        <color theme="1"/>
        <rFont val="ＭＳ Ｐゴシック"/>
        <family val="3"/>
        <charset val="128"/>
        <scheme val="minor"/>
      </rPr>
      <t>または</t>
    </r>
    <r>
      <rPr>
        <b/>
        <u/>
        <sz val="11"/>
        <color theme="1"/>
        <rFont val="ＭＳ Ｐゴシック"/>
        <family val="3"/>
        <charset val="128"/>
        <scheme val="minor"/>
      </rPr>
      <t>窓口へ提出</t>
    </r>
    <r>
      <rPr>
        <u/>
        <sz val="11"/>
        <color theme="1"/>
        <rFont val="ＭＳ Ｐゴシック"/>
        <family val="3"/>
        <charset val="128"/>
        <scheme val="minor"/>
      </rPr>
      <t>してください</t>
    </r>
    <r>
      <rPr>
        <sz val="11"/>
        <color theme="1"/>
        <rFont val="ＭＳ Ｐゴシック"/>
        <family val="3"/>
        <charset val="128"/>
        <scheme val="minor"/>
      </rPr>
      <t>。</t>
    </r>
    <rPh sb="0" eb="2">
      <t>サクセイ</t>
    </rPh>
    <rPh sb="4" eb="7">
      <t>シンコクショ</t>
    </rPh>
    <rPh sb="8" eb="11">
      <t>デンシテキ</t>
    </rPh>
    <rPh sb="12" eb="14">
      <t>テイシュツ</t>
    </rPh>
    <rPh sb="29" eb="32">
      <t>ショメイヨウ</t>
    </rPh>
    <rPh sb="32" eb="37">
      <t>デンシショウメイショ</t>
    </rPh>
    <rPh sb="37" eb="38">
      <t>ツキ</t>
    </rPh>
    <rPh sb="41" eb="43">
      <t>ヒツヨウ</t>
    </rPh>
    <rPh sb="47" eb="49">
      <t>テイシュツ</t>
    </rPh>
    <rPh sb="50" eb="51">
      <t>サイ</t>
    </rPh>
    <rPh sb="55" eb="56">
      <t>ヨウ</t>
    </rPh>
    <rPh sb="56" eb="57">
      <t>カミ</t>
    </rPh>
    <rPh sb="58" eb="60">
      <t>リョウメン</t>
    </rPh>
    <rPh sb="61" eb="62">
      <t>マイ</t>
    </rPh>
    <rPh sb="65" eb="67">
      <t>カタメン</t>
    </rPh>
    <rPh sb="68" eb="69">
      <t>マイ</t>
    </rPh>
    <rPh sb="70" eb="72">
      <t>インサツ</t>
    </rPh>
    <rPh sb="74" eb="76">
      <t>ユウソウ</t>
    </rPh>
    <rPh sb="79" eb="81">
      <t>マドグチ</t>
    </rPh>
    <rPh sb="82" eb="84">
      <t>テイシュツ</t>
    </rPh>
    <phoneticPr fontId="35"/>
  </si>
  <si>
    <t>紙で提出される場合は、申告書を印刷し、添付書類と一緒に郵送または窓口でご提出ください。</t>
    <rPh sb="0" eb="1">
      <t>カミ</t>
    </rPh>
    <rPh sb="2" eb="4">
      <t>テイシュツ</t>
    </rPh>
    <rPh sb="7" eb="9">
      <t>バアイ</t>
    </rPh>
    <rPh sb="11" eb="14">
      <t>シンコクショ</t>
    </rPh>
    <rPh sb="15" eb="17">
      <t>インサツ</t>
    </rPh>
    <rPh sb="19" eb="21">
      <t>テンプ</t>
    </rPh>
    <rPh sb="21" eb="23">
      <t>ショルイ</t>
    </rPh>
    <rPh sb="24" eb="26">
      <t>イッショ</t>
    </rPh>
    <rPh sb="27" eb="29">
      <t>ユウソウ</t>
    </rPh>
    <rPh sb="32" eb="34">
      <t>マドグチ</t>
    </rPh>
    <rPh sb="36" eb="38">
      <t>テイシュツ</t>
    </rPh>
    <phoneticPr fontId="35"/>
  </si>
  <si>
    <t>●インターネットを通じ、電子的に提出する場合にはマイナンバーカードを用いて電子署名を行ってください。</t>
    <rPh sb="9" eb="10">
      <t>ツウ</t>
    </rPh>
    <rPh sb="12" eb="15">
      <t>デンシテキ</t>
    </rPh>
    <rPh sb="16" eb="18">
      <t>テイシュツ</t>
    </rPh>
    <rPh sb="20" eb="22">
      <t>バアイ</t>
    </rPh>
    <rPh sb="34" eb="35">
      <t>モチ</t>
    </rPh>
    <rPh sb="37" eb="41">
      <t>デンシショメイ</t>
    </rPh>
    <rPh sb="42" eb="43">
      <t>オコナ</t>
    </rPh>
    <phoneticPr fontId="19"/>
  </si>
  <si>
    <t>●印刷して提出する場合には、氏名欄の余白に押印してください。</t>
    <rPh sb="1" eb="3">
      <t>インサツ</t>
    </rPh>
    <rPh sb="5" eb="7">
      <t>テイシュツ</t>
    </rPh>
    <rPh sb="9" eb="11">
      <t>バアイ</t>
    </rPh>
    <rPh sb="14" eb="17">
      <t>シメイラン</t>
    </rPh>
    <rPh sb="18" eb="20">
      <t>ヨハク</t>
    </rPh>
    <rPh sb="21" eb="23">
      <t>オウイン</t>
    </rPh>
    <phoneticPr fontId="19"/>
  </si>
  <si>
    <t>①オンライン提出の場合</t>
    <rPh sb="6" eb="8">
      <t>テイシュツ</t>
    </rPh>
    <rPh sb="9" eb="11">
      <t>バアイ</t>
    </rPh>
    <phoneticPr fontId="19"/>
  </si>
  <si>
    <t>オンライン提出時の本人確認のため、マイナンバーカードによる電子署名の付与が必要です。</t>
    <rPh sb="5" eb="7">
      <t>テイシュツ</t>
    </rPh>
    <rPh sb="7" eb="8">
      <t>ジ</t>
    </rPh>
    <rPh sb="9" eb="13">
      <t>ホンニンカクニン</t>
    </rPh>
    <rPh sb="29" eb="33">
      <t>デンシショメイ</t>
    </rPh>
    <rPh sb="34" eb="36">
      <t>フヨ</t>
    </rPh>
    <rPh sb="37" eb="39">
      <t>ヒツヨウ</t>
    </rPh>
    <phoneticPr fontId="19"/>
  </si>
  <si>
    <t>【オンライン提出の場合】</t>
    <rPh sb="6" eb="8">
      <t>テイシュツ</t>
    </rPh>
    <rPh sb="9" eb="11">
      <t>バアイ</t>
    </rPh>
    <phoneticPr fontId="19"/>
  </si>
  <si>
    <t>飯田市ホームページ上の「市県民税申告書のオンライン提出」より提出してください。</t>
    <rPh sb="0" eb="3">
      <t>イイダシ</t>
    </rPh>
    <rPh sb="9" eb="10">
      <t>ジョウ</t>
    </rPh>
    <rPh sb="12" eb="16">
      <t>シケンミンゼイ</t>
    </rPh>
    <rPh sb="16" eb="19">
      <t>シンコクショ</t>
    </rPh>
    <rPh sb="25" eb="27">
      <t>テイシュツ</t>
    </rPh>
    <rPh sb="30" eb="32">
      <t>テイシュツ</t>
    </rPh>
    <phoneticPr fontId="19"/>
  </si>
  <si>
    <t>本ファイルを電子メールに添付しての提出は、本人確認ができませんので受け付けておりません。ご注意ください。</t>
    <rPh sb="0" eb="1">
      <t>ホン</t>
    </rPh>
    <rPh sb="6" eb="8">
      <t>デンシ</t>
    </rPh>
    <rPh sb="12" eb="14">
      <t>テンプ</t>
    </rPh>
    <rPh sb="17" eb="19">
      <t>テイシュツ</t>
    </rPh>
    <rPh sb="21" eb="25">
      <t>ホンニンカクニン</t>
    </rPh>
    <rPh sb="33" eb="34">
      <t>ウ</t>
    </rPh>
    <rPh sb="35" eb="36">
      <t>ツ</t>
    </rPh>
    <rPh sb="45" eb="47">
      <t>チュウイ</t>
    </rPh>
    <phoneticPr fontId="19"/>
  </si>
  <si>
    <t>②郵送、窓口提出の場合</t>
    <rPh sb="1" eb="3">
      <t>ユウソウ</t>
    </rPh>
    <rPh sb="4" eb="6">
      <t>マドグチ</t>
    </rPh>
    <rPh sb="6" eb="8">
      <t>テイシュツ</t>
    </rPh>
    <rPh sb="9" eb="11">
      <t>バアイ</t>
    </rPh>
    <phoneticPr fontId="19"/>
  </si>
  <si>
    <t>▼申告書をPDFファイルとして出力する</t>
    <rPh sb="1" eb="4">
      <t>シンコクショ</t>
    </rPh>
    <rPh sb="15" eb="17">
      <t>シュツリョク</t>
    </rPh>
    <phoneticPr fontId="19"/>
  </si>
  <si>
    <t>データ入力が完了したら、「▼申告書を印刷する」から、申告書をPDFデータとして保存し、「ながの電子申請」を通じ提出してください。</t>
    <rPh sb="3" eb="5">
      <t>ニュウリョク</t>
    </rPh>
    <rPh sb="6" eb="8">
      <t>カンリョウ</t>
    </rPh>
    <rPh sb="14" eb="17">
      <t>シンコクショ</t>
    </rPh>
    <rPh sb="18" eb="20">
      <t>インサツ</t>
    </rPh>
    <rPh sb="26" eb="29">
      <t>シンコクショ</t>
    </rPh>
    <rPh sb="39" eb="41">
      <t>ホゾン</t>
    </rPh>
    <rPh sb="47" eb="51">
      <t>デンシシンセイ</t>
    </rPh>
    <rPh sb="53" eb="54">
      <t>ツウ</t>
    </rPh>
    <rPh sb="55" eb="57">
      <t>テイシュツ</t>
    </rPh>
    <phoneticPr fontId="19"/>
  </si>
  <si>
    <t>申告書をオンライン提出する場合は、こちらのファイルもPDFファイルとして保存し、「ながの電子申請」を通じ提出してください。</t>
    <rPh sb="0" eb="3">
      <t>シンコクショ</t>
    </rPh>
    <rPh sb="9" eb="11">
      <t>テイシュツ</t>
    </rPh>
    <rPh sb="13" eb="15">
      <t>バアイ</t>
    </rPh>
    <rPh sb="36" eb="38">
      <t>ホゾン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</si>
</sst>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_);[Red]\(#,##0\)"/>
    <numFmt numFmtId="178" formatCode="[$-411]ggge&quot;年&quot;m&quot;月&quot;d&quot;日&quot;;@"/>
    <numFmt numFmtId="179" formatCode="gggee\.m\.d"/>
    <numFmt numFmtId="180" formatCode="0_ "/>
    <numFmt numFmtId="181" formatCode="0_);[Red]\(0\)"/>
    <numFmt numFmtId="182" formatCode="ee"/>
    <numFmt numFmtId="183" formatCode="mm"/>
    <numFmt numFmtId="184" formatCode="dd"/>
    <numFmt numFmtId="185" formatCode="##"/>
    <numFmt numFmtId="186" formatCode="#,##0;&quot;△ &quot;#,##0"/>
    <numFmt numFmtId="187" formatCode="[$-411]ggge"/>
    <numFmt numFmtId="188" formatCode="[&lt;=999]000;[&lt;=9999]000\-00;000\-0000"/>
  </numFmts>
  <fonts count="109">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9"/>
      <color indexed="8"/>
      <name val="ＭＳ Ｐゴシック"/>
      <family val="3"/>
      <charset val="128"/>
    </font>
    <font>
      <sz val="10"/>
      <color indexed="8"/>
      <name val="ＭＳ Ｐゴシック"/>
      <family val="3"/>
      <charset val="128"/>
    </font>
    <font>
      <sz val="8"/>
      <color indexed="8"/>
      <name val="ＭＳ Ｐゴシック"/>
      <family val="3"/>
      <charset val="128"/>
    </font>
    <font>
      <sz val="9"/>
      <color indexed="8"/>
      <name val="ＭＳ Ｐゴシック"/>
      <family val="3"/>
      <charset val="128"/>
    </font>
    <font>
      <sz val="8"/>
      <color indexed="8"/>
      <name val="ＭＳ Ｐゴシック"/>
      <family val="3"/>
      <charset val="128"/>
    </font>
    <font>
      <sz val="6"/>
      <color indexed="8"/>
      <name val="ＭＳ Ｐゴシック"/>
      <family val="3"/>
      <charset val="128"/>
    </font>
    <font>
      <sz val="10"/>
      <color indexed="8"/>
      <name val="ＭＳ Ｐゴシック"/>
      <family val="3"/>
      <charset val="128"/>
    </font>
    <font>
      <sz val="6"/>
      <color indexed="8"/>
      <name val="ＭＳ Ｐゴシック"/>
      <family val="3"/>
      <charset val="128"/>
    </font>
    <font>
      <sz val="7"/>
      <color indexed="8"/>
      <name val="ＭＳ Ｐゴシック"/>
      <family val="3"/>
      <charset val="128"/>
    </font>
    <font>
      <sz val="5.5"/>
      <color indexed="8"/>
      <name val="ＭＳ Ｐゴシック"/>
      <family val="3"/>
      <charset val="128"/>
    </font>
    <font>
      <sz val="5"/>
      <color indexed="8"/>
      <name val="ＭＳ Ｐゴシック"/>
      <family val="3"/>
      <charset val="128"/>
    </font>
    <font>
      <sz val="4.5"/>
      <color indexed="8"/>
      <name val="ＭＳ Ｐゴシック"/>
      <family val="3"/>
      <charset val="128"/>
    </font>
    <font>
      <sz val="8.5"/>
      <color indexed="8"/>
      <name val="ＭＳ Ｐゴシック"/>
      <family val="3"/>
      <charset val="128"/>
    </font>
    <font>
      <sz val="8.5"/>
      <color indexed="8"/>
      <name val="ＭＳ Ｐゴシック"/>
      <family val="3"/>
      <charset val="128"/>
    </font>
    <font>
      <sz val="7.5"/>
      <color indexed="8"/>
      <name val="ＭＳ Ｐゴシック"/>
      <family val="3"/>
      <charset val="128"/>
    </font>
    <font>
      <sz val="6.5"/>
      <color indexed="8"/>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u/>
      <sz val="11"/>
      <color theme="10"/>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5"/>
      <color theme="1"/>
      <name val="ＭＳ Ｐゴシック"/>
      <family val="3"/>
      <charset val="128"/>
      <scheme val="minor"/>
    </font>
    <font>
      <sz val="5.5"/>
      <color theme="1"/>
      <name val="ＭＳ Ｐゴシック"/>
      <family val="3"/>
      <charset val="128"/>
      <scheme val="minor"/>
    </font>
    <font>
      <sz val="7.5"/>
      <color theme="1"/>
      <name val="ＭＳ Ｐゴシック"/>
      <family val="3"/>
      <charset val="128"/>
      <scheme val="minor"/>
    </font>
    <font>
      <sz val="11"/>
      <color indexed="50"/>
      <name val="ＭＳ Ｐ明朝"/>
      <family val="1"/>
      <charset val="128"/>
    </font>
    <font>
      <sz val="11"/>
      <name val="ＭＳ Ｐ明朝"/>
      <family val="1"/>
      <charset val="128"/>
    </font>
    <font>
      <sz val="11"/>
      <name val="ＭＳ Ｐゴシック"/>
      <family val="3"/>
      <charset val="128"/>
      <scheme val="minor"/>
    </font>
    <font>
      <sz val="11"/>
      <color rgb="FFC00000"/>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sz val="10.5"/>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10.5"/>
      <color indexed="81"/>
      <name val="ＭＳ Ｐゴシック"/>
      <family val="3"/>
      <charset val="128"/>
    </font>
    <font>
      <b/>
      <sz val="10.5"/>
      <color indexed="81"/>
      <name val="ＭＳ Ｐゴシック"/>
      <family val="3"/>
      <charset val="128"/>
    </font>
    <font>
      <b/>
      <u/>
      <sz val="11"/>
      <color rgb="FFFF0000"/>
      <name val="ＭＳ Ｐゴシック"/>
      <family val="3"/>
      <charset val="128"/>
      <scheme val="minor"/>
    </font>
    <font>
      <sz val="6.5"/>
      <color theme="1"/>
      <name val="ＭＳ Ｐゴシック"/>
      <family val="3"/>
      <charset val="128"/>
      <scheme val="minor"/>
    </font>
    <font>
      <sz val="11"/>
      <color theme="0"/>
      <name val="ＭＳ Ｐゴシック"/>
      <family val="3"/>
      <charset val="128"/>
      <scheme val="minor"/>
    </font>
    <font>
      <sz val="4.5"/>
      <color theme="1"/>
      <name val="ＭＳ Ｐゴシック"/>
      <family val="3"/>
      <charset val="128"/>
      <scheme val="minor"/>
    </font>
    <font>
      <b/>
      <sz val="12"/>
      <color rgb="FFC00000"/>
      <name val="ＭＳ Ｐゴシック"/>
      <family val="3"/>
      <charset val="128"/>
      <scheme val="minor"/>
    </font>
    <font>
      <b/>
      <sz val="10.5"/>
      <color theme="1"/>
      <name val="ＭＳ Ｐゴシック"/>
      <family val="3"/>
      <charset val="128"/>
      <scheme val="minor"/>
    </font>
    <font>
      <sz val="11"/>
      <name val="ＨＧｺﾞｼｯｸE-PRO"/>
      <family val="3"/>
      <charset val="128"/>
    </font>
    <font>
      <sz val="14"/>
      <color indexed="8"/>
      <name val="ＭＳ Ｐゴシック"/>
      <family val="3"/>
      <charset val="128"/>
    </font>
    <font>
      <b/>
      <sz val="14"/>
      <color rgb="FFFF0000"/>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
      <u/>
      <sz val="11"/>
      <color theme="1"/>
      <name val="ＭＳ Ｐゴシック"/>
      <family val="3"/>
      <charset val="128"/>
      <scheme val="minor"/>
    </font>
    <font>
      <b/>
      <u/>
      <sz val="12"/>
      <color theme="10"/>
      <name val="ＭＳ Ｐゴシック"/>
      <family val="3"/>
      <charset val="128"/>
      <scheme val="minor"/>
    </font>
    <font>
      <b/>
      <u/>
      <sz val="11"/>
      <color theme="10"/>
      <name val="ＭＳ Ｐゴシック"/>
      <family val="3"/>
      <charset val="128"/>
      <scheme val="minor"/>
    </font>
    <font>
      <b/>
      <u/>
      <sz val="14"/>
      <color theme="10"/>
      <name val="ＭＳ Ｐゴシック"/>
      <family val="3"/>
      <charset val="128"/>
      <scheme val="minor"/>
    </font>
    <font>
      <sz val="11"/>
      <color indexed="8"/>
      <name val="ＭＳ Ｐゴシック"/>
      <family val="3"/>
      <charset val="128"/>
    </font>
    <font>
      <sz val="8.5"/>
      <color theme="1"/>
      <name val="ＭＳ Ｐゴシック"/>
      <family val="3"/>
      <charset val="128"/>
      <scheme val="minor"/>
    </font>
    <font>
      <sz val="10.5"/>
      <color indexed="8"/>
      <name val="ＭＳ Ｐゴシック"/>
      <family val="3"/>
      <charset val="128"/>
    </font>
    <font>
      <sz val="10.5"/>
      <name val="ＭＳ Ｐゴシック"/>
      <family val="3"/>
      <charset val="128"/>
      <scheme val="minor"/>
    </font>
    <font>
      <b/>
      <sz val="24"/>
      <color theme="1"/>
      <name val="ＭＳ Ｐゴシック"/>
      <family val="3"/>
      <charset val="128"/>
      <scheme val="minor"/>
    </font>
    <font>
      <sz val="11"/>
      <color rgb="FFFF0000"/>
      <name val="ＭＳ Ｐゴシック"/>
      <family val="3"/>
      <charset val="128"/>
      <scheme val="minor"/>
    </font>
    <font>
      <b/>
      <u/>
      <sz val="11"/>
      <color theme="1"/>
      <name val="ＭＳ Ｐゴシック"/>
      <family val="3"/>
      <charset val="128"/>
      <scheme val="minor"/>
    </font>
    <font>
      <u/>
      <sz val="12"/>
      <color rgb="FFFF0000"/>
      <name val="ＭＳ Ｐゴシック"/>
      <family val="3"/>
      <charset val="128"/>
      <scheme val="minor"/>
    </font>
    <font>
      <sz val="6"/>
      <name val="ＭＳ Ｐゴシック"/>
      <family val="2"/>
      <charset val="128"/>
      <scheme val="minor"/>
    </font>
    <font>
      <b/>
      <sz val="16"/>
      <name val="ＭＳ Ｐ明朝"/>
      <family val="1"/>
      <charset val="128"/>
    </font>
    <font>
      <b/>
      <sz val="8"/>
      <name val="ＭＳ Ｐ明朝"/>
      <family val="1"/>
      <charset val="128"/>
    </font>
    <font>
      <sz val="8"/>
      <name val="ＭＳ Ｐゴシック"/>
      <family val="3"/>
      <charset val="128"/>
      <scheme val="minor"/>
    </font>
    <font>
      <b/>
      <sz val="20"/>
      <name val="ＭＳ Ｐ明朝"/>
      <family val="1"/>
      <charset val="128"/>
    </font>
    <font>
      <sz val="36"/>
      <color indexed="8"/>
      <name val="ＭＳ Ｐゴシック"/>
      <family val="3"/>
      <charset val="128"/>
    </font>
    <font>
      <b/>
      <sz val="8"/>
      <color indexed="8"/>
      <name val="ＭＳ Ｐゴシック"/>
      <family val="3"/>
      <charset val="128"/>
    </font>
    <font>
      <sz val="11"/>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2"/>
      <charset val="128"/>
      <scheme val="minor"/>
    </font>
    <font>
      <b/>
      <sz val="16"/>
      <name val="Calibri"/>
      <family val="2"/>
    </font>
    <font>
      <sz val="8"/>
      <name val="ＭＳ Ｐゴシック"/>
      <family val="2"/>
      <charset val="128"/>
      <scheme val="minor"/>
    </font>
    <font>
      <sz val="10"/>
      <name val="ＭＳ Ｐゴシック"/>
      <family val="2"/>
      <charset val="128"/>
      <scheme val="minor"/>
    </font>
    <font>
      <sz val="10"/>
      <name val="ＭＳ Ｐゴシック"/>
      <family val="3"/>
      <charset val="128"/>
      <scheme val="minor"/>
    </font>
    <font>
      <sz val="5"/>
      <name val="ＭＳ Ｐゴシック"/>
      <family val="2"/>
      <charset val="128"/>
      <scheme val="minor"/>
    </font>
    <font>
      <sz val="5"/>
      <name val="ＭＳ Ｐゴシック"/>
      <family val="3"/>
      <charset val="128"/>
      <scheme val="minor"/>
    </font>
    <font>
      <b/>
      <sz val="11"/>
      <name val="Calibri"/>
      <family val="2"/>
    </font>
    <font>
      <b/>
      <sz val="14"/>
      <name val="ＭＳ Ｐゴシック"/>
      <family val="3"/>
      <charset val="128"/>
      <scheme val="minor"/>
    </font>
    <font>
      <sz val="7"/>
      <name val="ＭＳ Ｐゴシック"/>
      <family val="3"/>
      <charset val="128"/>
      <scheme val="minor"/>
    </font>
    <font>
      <b/>
      <sz val="12"/>
      <name val="Calibri"/>
      <family val="2"/>
    </font>
    <font>
      <sz val="5.55"/>
      <name val="ＭＳ Ｐゴシック"/>
      <family val="2"/>
      <charset val="128"/>
      <scheme val="minor"/>
    </font>
    <font>
      <sz val="5.55"/>
      <name val="ＭＳ Ｐゴシック"/>
      <family val="3"/>
      <charset val="128"/>
      <scheme val="minor"/>
    </font>
    <font>
      <b/>
      <sz val="8"/>
      <name val="Calibri"/>
      <family val="2"/>
    </font>
    <font>
      <b/>
      <sz val="6"/>
      <name val="Calibri"/>
      <family val="2"/>
    </font>
    <font>
      <b/>
      <sz val="12"/>
      <name val="ＭＳ Ｐゴシック"/>
      <family val="3"/>
      <charset val="128"/>
    </font>
    <font>
      <b/>
      <sz val="14"/>
      <name val="Calibri"/>
      <family val="2"/>
    </font>
    <font>
      <sz val="10"/>
      <color theme="1"/>
      <name val="ＭＳ Ｐゴシック"/>
      <family val="2"/>
      <charset val="128"/>
      <scheme val="minor"/>
    </font>
    <font>
      <sz val="6"/>
      <color theme="1"/>
      <name val="ＭＳ Ｐゴシック"/>
      <family val="2"/>
      <charset val="128"/>
      <scheme val="minor"/>
    </font>
    <font>
      <b/>
      <sz val="16"/>
      <color theme="1"/>
      <name val="ＭＳ Ｐゴシック"/>
      <family val="3"/>
      <charset val="128"/>
      <scheme val="minor"/>
    </font>
    <font>
      <b/>
      <sz val="12"/>
      <color theme="1"/>
      <name val="ＭＳ 明朝"/>
      <family val="1"/>
      <charset val="128"/>
    </font>
    <font>
      <sz val="8"/>
      <color theme="1"/>
      <name val="ＭＳ Ｐゴシック"/>
      <family val="2"/>
      <charset val="128"/>
      <scheme val="minor"/>
    </font>
    <font>
      <sz val="9"/>
      <color theme="1"/>
      <name val="ＭＳ Ｐゴシック"/>
      <family val="2"/>
      <charset val="128"/>
      <scheme val="minor"/>
    </font>
    <font>
      <b/>
      <sz val="16"/>
      <color theme="1"/>
      <name val="ＭＳ 明朝"/>
      <family val="1"/>
      <charset val="128"/>
    </font>
    <font>
      <sz val="18"/>
      <color theme="1"/>
      <name val="ＭＳ Ｐゴシック"/>
      <family val="3"/>
      <charset val="128"/>
      <scheme val="minor"/>
    </font>
    <font>
      <b/>
      <sz val="9"/>
      <color indexed="8"/>
      <name val="ＭＳ Ｐゴシック"/>
      <family val="3"/>
      <charset val="128"/>
    </font>
    <font>
      <b/>
      <sz val="9"/>
      <name val="ＭＳ Ｐゴシック"/>
      <family val="3"/>
      <charset val="128"/>
      <scheme val="minor"/>
    </font>
    <font>
      <b/>
      <sz val="9"/>
      <color theme="1"/>
      <name val="ＭＳ Ｐゴシック"/>
      <family val="3"/>
      <charset val="128"/>
      <scheme val="minor"/>
    </font>
    <font>
      <sz val="12"/>
      <name val="ＭＳ Ｐゴシック"/>
      <family val="3"/>
      <charset val="128"/>
      <scheme val="minor"/>
    </font>
    <font>
      <sz val="12"/>
      <name val="ＭＳ Ｐゴシック"/>
      <family val="2"/>
      <charset val="128"/>
      <scheme val="minor"/>
    </font>
    <font>
      <sz val="7"/>
      <name val="ＭＳ Ｐゴシック"/>
      <family val="2"/>
      <charset val="128"/>
      <scheme val="minor"/>
    </font>
    <font>
      <sz val="12"/>
      <color indexed="8"/>
      <name val="ＭＳ Ｐゴシック"/>
      <family val="3"/>
      <charset val="128"/>
    </font>
    <font>
      <b/>
      <sz val="12"/>
      <color rgb="FFFF0000"/>
      <name val="ＭＳ Ｐゴシック"/>
      <family val="3"/>
      <charset val="128"/>
      <scheme val="minor"/>
    </font>
    <font>
      <b/>
      <sz val="11"/>
      <color rgb="FFFF0000"/>
      <name val="ＭＳ Ｐゴシック"/>
      <family val="3"/>
      <charset val="128"/>
      <scheme val="minor"/>
    </font>
  </fonts>
  <fills count="13">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theme="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59999389629810485"/>
        <bgColor indexed="64"/>
      </patternFill>
    </fill>
  </fills>
  <borders count="13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style="thin">
        <color indexed="64"/>
      </right>
      <top style="double">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style="thin">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hair">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hair">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diagonalUp="1">
      <left/>
      <right/>
      <top style="medium">
        <color auto="1"/>
      </top>
      <bottom/>
      <diagonal style="thin">
        <color auto="1"/>
      </diagonal>
    </border>
    <border diagonalUp="1">
      <left/>
      <right/>
      <top/>
      <bottom/>
      <diagonal style="thin">
        <color auto="1"/>
      </diagonal>
    </border>
    <border diagonalUp="1">
      <left/>
      <right/>
      <top/>
      <bottom style="medium">
        <color indexed="64"/>
      </bottom>
      <diagonal style="thin">
        <color auto="1"/>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right style="thin">
        <color indexed="64"/>
      </right>
      <top style="medium">
        <color auto="1"/>
      </top>
      <bottom/>
      <diagonal style="thin">
        <color auto="1"/>
      </diagonal>
    </border>
    <border diagonalUp="1">
      <left/>
      <right style="thin">
        <color indexed="64"/>
      </right>
      <top/>
      <bottom/>
      <diagonal style="thin">
        <color auto="1"/>
      </diagonal>
    </border>
    <border diagonalUp="1">
      <left/>
      <right style="thin">
        <color indexed="64"/>
      </right>
      <top/>
      <bottom style="medium">
        <color indexed="64"/>
      </bottom>
      <diagonal style="thin">
        <color auto="1"/>
      </diagonal>
    </border>
    <border>
      <left/>
      <right style="medium">
        <color indexed="64"/>
      </right>
      <top style="thin">
        <color indexed="64"/>
      </top>
      <bottom style="thin">
        <color indexed="64"/>
      </bottom>
      <diagonal/>
    </border>
    <border>
      <left style="medium">
        <color auto="1"/>
      </left>
      <right/>
      <top/>
      <bottom style="medium">
        <color auto="1"/>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thin">
        <color indexed="64"/>
      </left>
      <right/>
      <top style="medium">
        <color indexed="64"/>
      </top>
      <bottom/>
      <diagonal/>
    </border>
    <border>
      <left style="hair">
        <color indexed="64"/>
      </left>
      <right/>
      <top/>
      <bottom style="thin">
        <color indexed="64"/>
      </bottom>
      <diagonal/>
    </border>
    <border>
      <left style="thin">
        <color indexed="64"/>
      </left>
      <right/>
      <top style="hair">
        <color indexed="64"/>
      </top>
      <bottom/>
      <diagonal/>
    </border>
    <border>
      <left style="medium">
        <color auto="1"/>
      </left>
      <right style="medium">
        <color auto="1"/>
      </right>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style="dotted">
        <color auto="1"/>
      </left>
      <right/>
      <top style="medium">
        <color auto="1"/>
      </top>
      <bottom style="dotted">
        <color auto="1"/>
      </bottom>
      <diagonal/>
    </border>
    <border>
      <left/>
      <right/>
      <top style="medium">
        <color auto="1"/>
      </top>
      <bottom style="dotted">
        <color auto="1"/>
      </bottom>
      <diagonal/>
    </border>
    <border>
      <left/>
      <right style="dotted">
        <color auto="1"/>
      </right>
      <top style="medium">
        <color auto="1"/>
      </top>
      <bottom style="dotted">
        <color auto="1"/>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0" fontId="22" fillId="0" borderId="0" applyNumberFormat="0" applyFill="0" applyBorder="0" applyAlignment="0" applyProtection="0">
      <alignment vertical="center"/>
    </xf>
    <xf numFmtId="38" fontId="72" fillId="0" borderId="0" applyFont="0" applyFill="0" applyBorder="0" applyAlignment="0" applyProtection="0">
      <alignment vertical="center"/>
    </xf>
  </cellStyleXfs>
  <cellXfs count="2685">
    <xf numFmtId="0" fontId="0" fillId="0" borderId="0" xfId="0">
      <alignment vertical="center"/>
    </xf>
    <xf numFmtId="0" fontId="0" fillId="0" borderId="0" xfId="0" applyFont="1" applyProtection="1">
      <alignment vertical="center"/>
      <protection hidden="1"/>
    </xf>
    <xf numFmtId="0" fontId="0" fillId="3" borderId="0" xfId="0" applyFill="1">
      <alignment vertical="center"/>
    </xf>
    <xf numFmtId="0" fontId="26" fillId="3" borderId="19" xfId="0" applyFont="1" applyFill="1" applyBorder="1" applyAlignment="1" applyProtection="1">
      <alignment vertical="top"/>
      <protection hidden="1"/>
    </xf>
    <xf numFmtId="0" fontId="26" fillId="3" borderId="20" xfId="0" applyFont="1" applyFill="1" applyBorder="1" applyAlignment="1" applyProtection="1">
      <alignment vertical="top"/>
      <protection hidden="1"/>
    </xf>
    <xf numFmtId="176" fontId="34" fillId="3" borderId="20" xfId="0" applyNumberFormat="1" applyFont="1" applyFill="1" applyBorder="1" applyAlignment="1" applyProtection="1">
      <alignment vertical="center"/>
      <protection hidden="1"/>
    </xf>
    <xf numFmtId="0" fontId="0" fillId="3" borderId="0" xfId="0" applyFill="1" applyProtection="1">
      <alignment vertical="center"/>
      <protection hidden="1"/>
    </xf>
    <xf numFmtId="0" fontId="24" fillId="3" borderId="0" xfId="0" applyFont="1" applyFill="1" applyAlignment="1" applyProtection="1">
      <alignment vertical="center"/>
      <protection hidden="1"/>
    </xf>
    <xf numFmtId="0" fontId="0" fillId="3" borderId="0" xfId="0" applyFill="1" applyAlignment="1" applyProtection="1">
      <alignment vertical="center"/>
      <protection hidden="1"/>
    </xf>
    <xf numFmtId="14" fontId="0" fillId="3" borderId="0" xfId="0" applyNumberFormat="1" applyFill="1" applyAlignment="1" applyProtection="1">
      <alignment vertical="center"/>
      <protection hidden="1"/>
    </xf>
    <xf numFmtId="0" fontId="0" fillId="3" borderId="0" xfId="0" applyFill="1" applyBorder="1" applyProtection="1">
      <alignment vertical="center"/>
      <protection hidden="1"/>
    </xf>
    <xf numFmtId="0" fontId="0" fillId="3" borderId="0" xfId="0" applyFill="1" applyBorder="1" applyAlignment="1" applyProtection="1">
      <alignment vertical="center"/>
      <protection hidden="1"/>
    </xf>
    <xf numFmtId="0" fontId="0" fillId="3" borderId="4" xfId="0" applyFill="1" applyBorder="1" applyProtection="1">
      <alignment vertical="center"/>
      <protection hidden="1"/>
    </xf>
    <xf numFmtId="0" fontId="5" fillId="3" borderId="4" xfId="0" applyFont="1" applyFill="1" applyBorder="1" applyAlignment="1" applyProtection="1">
      <alignment vertical="center"/>
      <protection hidden="1"/>
    </xf>
    <xf numFmtId="0" fontId="0" fillId="3" borderId="6" xfId="0" applyFill="1" applyBorder="1" applyProtection="1">
      <alignment vertical="center"/>
      <protection hidden="1"/>
    </xf>
    <xf numFmtId="0" fontId="0" fillId="3" borderId="7" xfId="0" applyFill="1" applyBorder="1" applyProtection="1">
      <alignment vertical="center"/>
      <protection hidden="1"/>
    </xf>
    <xf numFmtId="0" fontId="0" fillId="3" borderId="1" xfId="0" applyFill="1" applyBorder="1" applyProtection="1">
      <alignment vertical="center"/>
      <protection hidden="1"/>
    </xf>
    <xf numFmtId="0" fontId="0" fillId="3" borderId="2" xfId="0" applyFill="1" applyBorder="1" applyProtection="1">
      <alignment vertical="center"/>
      <protection hidden="1"/>
    </xf>
    <xf numFmtId="0" fontId="5" fillId="3" borderId="0" xfId="0" applyFont="1" applyFill="1" applyBorder="1" applyAlignment="1" applyProtection="1">
      <alignment vertical="center"/>
      <protection hidden="1"/>
    </xf>
    <xf numFmtId="0" fontId="5" fillId="3" borderId="1" xfId="0" applyFont="1" applyFill="1" applyBorder="1" applyAlignment="1" applyProtection="1">
      <alignment vertical="center" wrapText="1"/>
      <protection hidden="1"/>
    </xf>
    <xf numFmtId="0" fontId="5" fillId="3" borderId="2" xfId="0" applyFont="1" applyFill="1" applyBorder="1" applyAlignment="1" applyProtection="1">
      <alignment vertical="center" wrapText="1"/>
      <protection hidden="1"/>
    </xf>
    <xf numFmtId="0" fontId="5" fillId="3" borderId="0" xfId="0" applyFont="1" applyFill="1" applyBorder="1" applyAlignment="1" applyProtection="1">
      <alignment vertical="center" wrapText="1"/>
      <protection hidden="1"/>
    </xf>
    <xf numFmtId="0" fontId="5" fillId="3" borderId="4" xfId="0" applyFont="1" applyFill="1" applyBorder="1" applyAlignment="1" applyProtection="1">
      <alignment vertical="center" wrapText="1"/>
      <protection hidden="1"/>
    </xf>
    <xf numFmtId="0" fontId="5" fillId="3" borderId="6" xfId="0" applyFont="1" applyFill="1" applyBorder="1" applyAlignment="1" applyProtection="1">
      <alignment vertical="center" wrapText="1"/>
      <protection hidden="1"/>
    </xf>
    <xf numFmtId="0" fontId="5" fillId="3" borderId="7" xfId="0" applyFont="1" applyFill="1" applyBorder="1" applyAlignment="1" applyProtection="1">
      <alignment vertical="center" wrapText="1"/>
      <protection hidden="1"/>
    </xf>
    <xf numFmtId="0" fontId="0" fillId="3" borderId="3" xfId="0"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6" fillId="3" borderId="3" xfId="0" applyFont="1" applyFill="1" applyBorder="1" applyAlignment="1" applyProtection="1">
      <alignment vertical="center"/>
      <protection hidden="1"/>
    </xf>
    <xf numFmtId="0" fontId="25" fillId="3" borderId="0" xfId="0" applyFont="1" applyFill="1" applyBorder="1" applyProtection="1">
      <alignment vertical="center"/>
      <protection hidden="1"/>
    </xf>
    <xf numFmtId="0" fontId="5" fillId="3" borderId="3" xfId="0" applyFont="1" applyFill="1" applyBorder="1" applyAlignment="1" applyProtection="1">
      <alignment vertical="center"/>
      <protection hidden="1"/>
    </xf>
    <xf numFmtId="0" fontId="6" fillId="3" borderId="4"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8" fillId="3" borderId="0" xfId="0" applyFont="1" applyFill="1" applyBorder="1" applyAlignment="1" applyProtection="1">
      <alignment vertical="center" wrapText="1"/>
      <protection hidden="1"/>
    </xf>
    <xf numFmtId="0" fontId="8" fillId="3" borderId="4" xfId="0" applyFont="1" applyFill="1" applyBorder="1" applyAlignment="1" applyProtection="1">
      <alignment vertical="center" wrapText="1"/>
      <protection hidden="1"/>
    </xf>
    <xf numFmtId="0" fontId="8" fillId="3" borderId="6" xfId="0" applyFont="1" applyFill="1" applyBorder="1" applyAlignment="1" applyProtection="1">
      <alignment vertical="center"/>
      <protection hidden="1"/>
    </xf>
    <xf numFmtId="0" fontId="8" fillId="3" borderId="7" xfId="0" applyFont="1" applyFill="1" applyBorder="1" applyAlignment="1" applyProtection="1">
      <alignment vertical="center"/>
      <protection hidden="1"/>
    </xf>
    <xf numFmtId="0" fontId="0" fillId="3" borderId="5" xfId="0" applyFill="1" applyBorder="1" applyProtection="1">
      <alignment vertical="center"/>
      <protection hidden="1"/>
    </xf>
    <xf numFmtId="0" fontId="25" fillId="3" borderId="6" xfId="0" applyFont="1" applyFill="1" applyBorder="1" applyAlignment="1" applyProtection="1">
      <alignment vertical="center" shrinkToFit="1"/>
      <protection hidden="1"/>
    </xf>
    <xf numFmtId="0" fontId="8" fillId="3" borderId="1" xfId="0" applyFont="1" applyFill="1" applyBorder="1" applyAlignment="1" applyProtection="1">
      <alignment vertical="center"/>
      <protection hidden="1"/>
    </xf>
    <xf numFmtId="0" fontId="8" fillId="3" borderId="2" xfId="0" applyFont="1" applyFill="1" applyBorder="1" applyAlignment="1" applyProtection="1">
      <alignment vertical="center"/>
      <protection hidden="1"/>
    </xf>
    <xf numFmtId="0" fontId="8" fillId="3" borderId="0" xfId="0" applyFont="1" applyFill="1" applyBorder="1" applyAlignment="1" applyProtection="1">
      <alignment vertical="center"/>
      <protection hidden="1"/>
    </xf>
    <xf numFmtId="0" fontId="8" fillId="3" borderId="4" xfId="0" applyFont="1" applyFill="1" applyBorder="1" applyAlignment="1" applyProtection="1">
      <alignment vertical="center"/>
      <protection hidden="1"/>
    </xf>
    <xf numFmtId="0" fontId="23" fillId="3" borderId="0" xfId="0" applyFont="1" applyFill="1" applyAlignment="1" applyProtection="1">
      <alignment vertical="center"/>
      <protection hidden="1"/>
    </xf>
    <xf numFmtId="0" fontId="26" fillId="3" borderId="0" xfId="0" applyFont="1" applyFill="1" applyBorder="1" applyAlignment="1" applyProtection="1">
      <alignment vertical="top"/>
      <protection hidden="1"/>
    </xf>
    <xf numFmtId="176" fontId="0" fillId="3" borderId="0" xfId="0" applyNumberFormat="1" applyFill="1" applyBorder="1" applyAlignment="1" applyProtection="1">
      <alignment horizontal="center" vertical="center"/>
      <protection hidden="1"/>
    </xf>
    <xf numFmtId="177" fontId="0" fillId="3" borderId="0" xfId="0" applyNumberFormat="1" applyFill="1" applyBorder="1" applyAlignment="1" applyProtection="1">
      <alignment horizontal="center" vertical="center"/>
      <protection hidden="1"/>
    </xf>
    <xf numFmtId="0" fontId="23" fillId="3" borderId="0" xfId="0" applyFont="1" applyFill="1" applyBorder="1" applyAlignment="1" applyProtection="1">
      <alignment vertical="center"/>
      <protection hidden="1"/>
    </xf>
    <xf numFmtId="0" fontId="28" fillId="3" borderId="0" xfId="0" applyFont="1" applyFill="1" applyBorder="1" applyAlignment="1" applyProtection="1">
      <alignment vertical="center" wrapText="1"/>
      <protection hidden="1"/>
    </xf>
    <xf numFmtId="0" fontId="0" fillId="3" borderId="28" xfId="0" applyFill="1" applyBorder="1" applyProtection="1">
      <alignment vertical="center"/>
      <protection hidden="1"/>
    </xf>
    <xf numFmtId="0" fontId="24" fillId="3" borderId="0" xfId="0" applyFont="1" applyFill="1" applyProtection="1">
      <alignment vertical="center"/>
      <protection hidden="1"/>
    </xf>
    <xf numFmtId="0" fontId="0" fillId="3" borderId="1" xfId="0" applyFill="1" applyBorder="1" applyAlignment="1" applyProtection="1">
      <alignment vertical="center"/>
      <protection hidden="1"/>
    </xf>
    <xf numFmtId="0" fontId="0" fillId="3" borderId="22" xfId="0" applyFill="1" applyBorder="1" applyProtection="1">
      <alignment vertical="center"/>
      <protection hidden="1"/>
    </xf>
    <xf numFmtId="0" fontId="39" fillId="3" borderId="0" xfId="0" applyFont="1" applyFill="1" applyProtection="1">
      <alignment vertical="center"/>
      <protection hidden="1"/>
    </xf>
    <xf numFmtId="0" fontId="22" fillId="3" borderId="0" xfId="1" applyFill="1" applyBorder="1" applyAlignment="1" applyProtection="1">
      <alignment vertical="center"/>
      <protection hidden="1"/>
    </xf>
    <xf numFmtId="0" fontId="0" fillId="3" borderId="0" xfId="0" applyFill="1" applyBorder="1" applyAlignment="1" applyProtection="1">
      <alignment horizontal="distributed" vertical="center" indent="1"/>
      <protection hidden="1"/>
    </xf>
    <xf numFmtId="0" fontId="0" fillId="3" borderId="0" xfId="0" applyFill="1" applyAlignment="1" applyProtection="1">
      <alignment horizontal="left" vertical="top" wrapText="1"/>
      <protection hidden="1"/>
    </xf>
    <xf numFmtId="0" fontId="0" fillId="3" borderId="0" xfId="0" applyFill="1" applyBorder="1" applyAlignment="1" applyProtection="1">
      <alignment horizontal="distributed" vertical="center" indent="4"/>
      <protection hidden="1"/>
    </xf>
    <xf numFmtId="0" fontId="0" fillId="0" borderId="0" xfId="0" applyFont="1" applyAlignment="1" applyProtection="1">
      <alignment vertical="center"/>
      <protection hidden="1"/>
    </xf>
    <xf numFmtId="0" fontId="0" fillId="0" borderId="15" xfId="0" applyFont="1" applyBorder="1" applyProtection="1">
      <alignment vertical="center"/>
      <protection hidden="1"/>
    </xf>
    <xf numFmtId="0" fontId="0" fillId="3" borderId="0" xfId="0" applyFill="1" applyAlignment="1" applyProtection="1">
      <alignment vertical="center" wrapText="1"/>
      <protection hidden="1"/>
    </xf>
    <xf numFmtId="176" fontId="0" fillId="3" borderId="0" xfId="0" applyNumberFormat="1" applyFill="1" applyBorder="1" applyAlignment="1" applyProtection="1">
      <alignment horizontal="right" vertical="center"/>
      <protection hidden="1"/>
    </xf>
    <xf numFmtId="0" fontId="37" fillId="3" borderId="0" xfId="0" applyFont="1" applyFill="1" applyBorder="1" applyAlignment="1" applyProtection="1">
      <alignment horizontal="distributed" vertical="center" wrapText="1" indent="1"/>
      <protection hidden="1"/>
    </xf>
    <xf numFmtId="0" fontId="37" fillId="3" borderId="22" xfId="0" applyFont="1" applyFill="1" applyBorder="1" applyAlignment="1" applyProtection="1">
      <alignment horizontal="distributed" vertical="center" wrapText="1" indent="1"/>
      <protection hidden="1"/>
    </xf>
    <xf numFmtId="176" fontId="0" fillId="3" borderId="22" xfId="0" applyNumberFormat="1" applyFill="1" applyBorder="1" applyAlignment="1" applyProtection="1">
      <alignment horizontal="right" vertical="center"/>
      <protection hidden="1"/>
    </xf>
    <xf numFmtId="0" fontId="0" fillId="3" borderId="0" xfId="0" applyFont="1" applyFill="1" applyProtection="1">
      <alignment vertical="center"/>
      <protection hidden="1"/>
    </xf>
    <xf numFmtId="0" fontId="24" fillId="3" borderId="0" xfId="0" applyFont="1" applyFill="1" applyBorder="1" applyProtection="1">
      <alignment vertical="center"/>
      <protection hidden="1"/>
    </xf>
    <xf numFmtId="0" fontId="30" fillId="3" borderId="0" xfId="0" applyFont="1" applyFill="1" applyBorder="1" applyAlignment="1" applyProtection="1">
      <protection hidden="1"/>
    </xf>
    <xf numFmtId="0" fontId="36" fillId="3" borderId="0" xfId="0" applyFont="1" applyFill="1" applyProtection="1">
      <alignment vertical="center"/>
      <protection hidden="1"/>
    </xf>
    <xf numFmtId="0" fontId="0" fillId="3" borderId="0" xfId="0" applyFont="1" applyFill="1" applyProtection="1">
      <alignment vertical="center"/>
      <protection locked="0" hidden="1"/>
    </xf>
    <xf numFmtId="0" fontId="0" fillId="3" borderId="0" xfId="0" applyFill="1" applyProtection="1">
      <alignment vertical="center"/>
      <protection locked="0" hidden="1"/>
    </xf>
    <xf numFmtId="0" fontId="38" fillId="3" borderId="0" xfId="0" applyFont="1" applyFill="1" applyBorder="1" applyAlignment="1" applyProtection="1">
      <alignment horizontal="left" vertical="center"/>
      <protection hidden="1"/>
    </xf>
    <xf numFmtId="0" fontId="38" fillId="3" borderId="0" xfId="0" applyFont="1" applyFill="1" applyBorder="1" applyAlignment="1" applyProtection="1">
      <alignment horizontal="center" vertical="center"/>
      <protection hidden="1"/>
    </xf>
    <xf numFmtId="0" fontId="0" fillId="3" borderId="15" xfId="0" applyFill="1" applyBorder="1" applyProtection="1">
      <alignment vertical="center"/>
      <protection hidden="1"/>
    </xf>
    <xf numFmtId="0" fontId="22" fillId="3" borderId="0" xfId="1" applyFill="1" applyProtection="1">
      <alignment vertical="center"/>
      <protection hidden="1"/>
    </xf>
    <xf numFmtId="0" fontId="44" fillId="3" borderId="0" xfId="0" applyFont="1" applyFill="1" applyProtection="1">
      <alignment vertical="center"/>
      <protection hidden="1"/>
    </xf>
    <xf numFmtId="0" fontId="0" fillId="3" borderId="0" xfId="0" applyFont="1" applyFill="1" applyBorder="1" applyProtection="1">
      <alignment vertical="center"/>
      <protection hidden="1"/>
    </xf>
    <xf numFmtId="0" fontId="0" fillId="3" borderId="0" xfId="0" applyFont="1" applyFill="1" applyBorder="1" applyAlignment="1" applyProtection="1">
      <alignment vertical="center"/>
      <protection hidden="1"/>
    </xf>
    <xf numFmtId="0" fontId="25" fillId="3" borderId="4" xfId="0" applyFont="1" applyFill="1" applyBorder="1" applyAlignment="1" applyProtection="1">
      <alignment vertical="center" shrinkToFit="1"/>
      <protection hidden="1"/>
    </xf>
    <xf numFmtId="0" fontId="25" fillId="3" borderId="7" xfId="0" applyFont="1" applyFill="1" applyBorder="1" applyAlignment="1" applyProtection="1">
      <alignment vertical="center" shrinkToFit="1"/>
      <protection hidden="1"/>
    </xf>
    <xf numFmtId="0" fontId="5" fillId="3" borderId="3" xfId="0" applyFont="1" applyFill="1" applyBorder="1" applyAlignment="1" applyProtection="1">
      <alignment vertical="center" wrapText="1"/>
      <protection hidden="1"/>
    </xf>
    <xf numFmtId="0" fontId="5" fillId="3" borderId="5" xfId="0" applyFont="1" applyFill="1" applyBorder="1" applyAlignment="1" applyProtection="1">
      <alignment vertical="center" wrapText="1"/>
      <protection hidden="1"/>
    </xf>
    <xf numFmtId="0" fontId="8" fillId="3" borderId="3" xfId="0" applyFont="1" applyFill="1" applyBorder="1" applyAlignment="1" applyProtection="1">
      <alignment vertical="center" wrapText="1"/>
      <protection hidden="1"/>
    </xf>
    <xf numFmtId="0" fontId="8" fillId="3" borderId="5" xfId="0" applyFont="1" applyFill="1" applyBorder="1" applyAlignment="1" applyProtection="1">
      <alignment vertical="center"/>
      <protection hidden="1"/>
    </xf>
    <xf numFmtId="0" fontId="8" fillId="3" borderId="3" xfId="0" applyFont="1" applyFill="1" applyBorder="1" applyAlignment="1" applyProtection="1">
      <alignment vertical="center"/>
      <protection hidden="1"/>
    </xf>
    <xf numFmtId="0" fontId="9" fillId="3" borderId="1" xfId="0" applyFont="1" applyFill="1" applyBorder="1" applyAlignment="1" applyProtection="1">
      <alignment horizontal="left" vertical="center"/>
      <protection hidden="1"/>
    </xf>
    <xf numFmtId="0" fontId="0" fillId="3" borderId="8" xfId="0" applyFill="1" applyBorder="1" applyProtection="1">
      <alignment vertical="center"/>
      <protection hidden="1"/>
    </xf>
    <xf numFmtId="0" fontId="32" fillId="3" borderId="0" xfId="0" applyFont="1" applyFill="1" applyProtection="1">
      <alignment vertical="center"/>
      <protection hidden="1"/>
    </xf>
    <xf numFmtId="0" fontId="0" fillId="3" borderId="46" xfId="0" applyFill="1" applyBorder="1" applyProtection="1">
      <alignment vertical="center"/>
      <protection hidden="1"/>
    </xf>
    <xf numFmtId="0" fontId="0" fillId="3" borderId="45" xfId="0" applyFill="1" applyBorder="1" applyProtection="1">
      <alignment vertical="center"/>
      <protection hidden="1"/>
    </xf>
    <xf numFmtId="0" fontId="0" fillId="3" borderId="51" xfId="0" applyFill="1" applyBorder="1" applyProtection="1">
      <alignment vertical="center"/>
      <protection hidden="1"/>
    </xf>
    <xf numFmtId="0" fontId="0" fillId="3" borderId="52" xfId="0" applyFill="1" applyBorder="1" applyProtection="1">
      <alignment vertical="center"/>
      <protection hidden="1"/>
    </xf>
    <xf numFmtId="0" fontId="0" fillId="3" borderId="53" xfId="0" applyFill="1" applyBorder="1" applyProtection="1">
      <alignment vertical="center"/>
      <protection hidden="1"/>
    </xf>
    <xf numFmtId="0" fontId="0" fillId="3" borderId="0" xfId="0" applyFill="1" applyAlignment="1" applyProtection="1">
      <alignment horizontal="left" vertical="center" wrapText="1"/>
      <protection hidden="1"/>
    </xf>
    <xf numFmtId="0" fontId="0" fillId="3" borderId="0" xfId="0" applyFill="1" applyBorder="1" applyAlignment="1" applyProtection="1">
      <alignment horizontal="left" vertical="center"/>
      <protection hidden="1"/>
    </xf>
    <xf numFmtId="0" fontId="0" fillId="3" borderId="0" xfId="0" applyFill="1" applyBorder="1" applyAlignment="1" applyProtection="1">
      <alignment horizontal="center" vertical="center"/>
      <protection hidden="1"/>
    </xf>
    <xf numFmtId="0" fontId="0" fillId="3" borderId="22" xfId="0" applyFill="1" applyBorder="1" applyAlignment="1" applyProtection="1">
      <alignment horizontal="left" vertical="center"/>
      <protection hidden="1"/>
    </xf>
    <xf numFmtId="0" fontId="0" fillId="3" borderId="24" xfId="0" applyFill="1" applyBorder="1" applyAlignment="1" applyProtection="1">
      <alignment horizontal="left" vertical="center"/>
      <protection hidden="1"/>
    </xf>
    <xf numFmtId="0" fontId="0" fillId="3" borderId="28" xfId="0" applyFill="1" applyBorder="1" applyAlignment="1" applyProtection="1">
      <alignment horizontal="left" vertical="center"/>
      <protection hidden="1"/>
    </xf>
    <xf numFmtId="0" fontId="0" fillId="3" borderId="29" xfId="0" applyFill="1" applyBorder="1" applyAlignment="1" applyProtection="1">
      <alignment horizontal="left" vertical="center"/>
      <protection hidden="1"/>
    </xf>
    <xf numFmtId="0" fontId="0" fillId="3" borderId="0" xfId="0" applyFill="1" applyBorder="1">
      <alignment vertical="center"/>
    </xf>
    <xf numFmtId="0" fontId="50" fillId="3" borderId="23" xfId="0" applyFont="1" applyFill="1" applyBorder="1" applyProtection="1">
      <alignment vertical="center"/>
      <protection hidden="1"/>
    </xf>
    <xf numFmtId="0" fontId="0" fillId="3" borderId="24" xfId="0" applyFill="1" applyBorder="1" applyProtection="1">
      <alignment vertical="center"/>
      <protection hidden="1"/>
    </xf>
    <xf numFmtId="0" fontId="0" fillId="3" borderId="25" xfId="0" applyFill="1" applyBorder="1" applyAlignment="1" applyProtection="1">
      <alignment horizontal="center" vertical="center"/>
      <protection hidden="1"/>
    </xf>
    <xf numFmtId="0" fontId="0" fillId="3" borderId="26" xfId="0" applyFill="1" applyBorder="1" applyAlignment="1" applyProtection="1">
      <alignment horizontal="left" vertical="center"/>
      <protection hidden="1"/>
    </xf>
    <xf numFmtId="0" fontId="0" fillId="3" borderId="27" xfId="0" applyFill="1" applyBorder="1" applyAlignment="1" applyProtection="1">
      <alignment horizontal="center" vertical="center"/>
      <protection hidden="1"/>
    </xf>
    <xf numFmtId="0" fontId="36" fillId="3" borderId="28" xfId="0" applyFont="1" applyFill="1" applyBorder="1" applyAlignment="1" applyProtection="1">
      <alignment horizontal="right" vertical="center"/>
      <protection hidden="1"/>
    </xf>
    <xf numFmtId="49" fontId="24" fillId="3" borderId="0" xfId="0" applyNumberFormat="1" applyFont="1" applyFill="1" applyProtection="1">
      <alignment vertical="center"/>
      <protection hidden="1"/>
    </xf>
    <xf numFmtId="0" fontId="0" fillId="3" borderId="0" xfId="0" applyNumberFormat="1" applyFont="1" applyFill="1" applyBorder="1" applyProtection="1">
      <alignment vertical="center"/>
      <protection hidden="1"/>
    </xf>
    <xf numFmtId="0" fontId="0" fillId="3" borderId="0" xfId="0" applyNumberFormat="1" applyFont="1" applyFill="1" applyProtection="1">
      <alignment vertical="center"/>
      <protection hidden="1"/>
    </xf>
    <xf numFmtId="0" fontId="36" fillId="3" borderId="28" xfId="0" applyFont="1" applyFill="1" applyBorder="1" applyAlignment="1" applyProtection="1">
      <alignment horizontal="left" vertical="center"/>
      <protection hidden="1"/>
    </xf>
    <xf numFmtId="0" fontId="0" fillId="0" borderId="15" xfId="0" applyBorder="1">
      <alignment vertical="center"/>
    </xf>
    <xf numFmtId="14" fontId="0" fillId="3" borderId="0" xfId="0" applyNumberFormat="1" applyFill="1" applyProtection="1">
      <alignment vertical="center"/>
      <protection hidden="1"/>
    </xf>
    <xf numFmtId="0" fontId="0" fillId="3" borderId="18" xfId="0" applyFill="1" applyBorder="1" applyProtection="1">
      <alignment vertical="center"/>
      <protection hidden="1"/>
    </xf>
    <xf numFmtId="14" fontId="0" fillId="3" borderId="15" xfId="0" applyNumberFormat="1" applyFill="1" applyBorder="1" applyProtection="1">
      <alignment vertical="center"/>
      <protection hidden="1"/>
    </xf>
    <xf numFmtId="0" fontId="0" fillId="3" borderId="15" xfId="0" applyNumberFormat="1" applyFill="1" applyBorder="1" applyProtection="1">
      <alignment vertical="center"/>
      <protection hidden="1"/>
    </xf>
    <xf numFmtId="0" fontId="37" fillId="3" borderId="43" xfId="0" applyFont="1" applyFill="1" applyBorder="1" applyAlignment="1" applyProtection="1">
      <alignment horizontal="left" vertical="center"/>
      <protection hidden="1"/>
    </xf>
    <xf numFmtId="0" fontId="38" fillId="3" borderId="43" xfId="0" applyFont="1" applyFill="1" applyBorder="1" applyAlignment="1" applyProtection="1">
      <alignment horizontal="left" vertical="center"/>
      <protection hidden="1"/>
    </xf>
    <xf numFmtId="0" fontId="38" fillId="3" borderId="43" xfId="0" applyFont="1" applyFill="1" applyBorder="1" applyAlignment="1" applyProtection="1">
      <alignment horizontal="center" vertical="center"/>
      <protection hidden="1"/>
    </xf>
    <xf numFmtId="0" fontId="37" fillId="3" borderId="45" xfId="0" applyFont="1" applyFill="1" applyBorder="1" applyAlignment="1" applyProtection="1">
      <alignment horizontal="left" vertical="center"/>
      <protection hidden="1"/>
    </xf>
    <xf numFmtId="0" fontId="37" fillId="3" borderId="51" xfId="0" applyFont="1" applyFill="1" applyBorder="1" applyAlignment="1" applyProtection="1">
      <alignment horizontal="left" vertical="center"/>
      <protection hidden="1"/>
    </xf>
    <xf numFmtId="0" fontId="37" fillId="3" borderId="52" xfId="0" applyFont="1" applyFill="1" applyBorder="1" applyAlignment="1" applyProtection="1">
      <alignment horizontal="left" vertical="center"/>
      <protection hidden="1"/>
    </xf>
    <xf numFmtId="0" fontId="38" fillId="3" borderId="52" xfId="0" applyFont="1" applyFill="1" applyBorder="1" applyAlignment="1" applyProtection="1">
      <alignment horizontal="left" vertical="center"/>
      <protection hidden="1"/>
    </xf>
    <xf numFmtId="0" fontId="38" fillId="3" borderId="52" xfId="0" applyFont="1" applyFill="1" applyBorder="1" applyAlignment="1" applyProtection="1">
      <alignment horizontal="center" vertical="center"/>
      <protection hidden="1"/>
    </xf>
    <xf numFmtId="0" fontId="0" fillId="3" borderId="44" xfId="0" applyFill="1" applyBorder="1" applyProtection="1">
      <alignment vertical="center"/>
      <protection hidden="1"/>
    </xf>
    <xf numFmtId="0" fontId="0" fillId="3" borderId="42" xfId="0" applyFill="1" applyBorder="1" applyProtection="1">
      <alignment vertical="center"/>
      <protection hidden="1"/>
    </xf>
    <xf numFmtId="0" fontId="0" fillId="3" borderId="43" xfId="0" applyFill="1" applyBorder="1" applyProtection="1">
      <alignment vertical="center"/>
      <protection hidden="1"/>
    </xf>
    <xf numFmtId="0" fontId="0" fillId="3" borderId="45" xfId="0" applyFill="1" applyBorder="1" applyAlignment="1" applyProtection="1">
      <alignment vertical="center"/>
      <protection hidden="1"/>
    </xf>
    <xf numFmtId="0" fontId="0" fillId="3" borderId="43" xfId="0" applyFill="1" applyBorder="1">
      <alignment vertical="center"/>
    </xf>
    <xf numFmtId="0" fontId="0" fillId="3" borderId="44" xfId="0" applyFill="1" applyBorder="1">
      <alignment vertical="center"/>
    </xf>
    <xf numFmtId="0" fontId="0" fillId="3" borderId="46" xfId="0" applyFill="1" applyBorder="1">
      <alignment vertical="center"/>
    </xf>
    <xf numFmtId="0" fontId="0" fillId="3" borderId="52" xfId="0" applyFill="1" applyBorder="1">
      <alignment vertical="center"/>
    </xf>
    <xf numFmtId="0" fontId="0" fillId="3" borderId="53" xfId="0" applyFill="1" applyBorder="1">
      <alignment vertical="center"/>
    </xf>
    <xf numFmtId="0" fontId="0" fillId="3" borderId="16" xfId="0" applyFill="1" applyBorder="1" applyProtection="1">
      <alignment vertical="center"/>
      <protection hidden="1"/>
    </xf>
    <xf numFmtId="0" fontId="0" fillId="3" borderId="42" xfId="0" applyFill="1" applyBorder="1">
      <alignment vertical="center"/>
    </xf>
    <xf numFmtId="0" fontId="36" fillId="3" borderId="0" xfId="0" applyFont="1" applyFill="1" applyAlignment="1" applyProtection="1">
      <alignment horizontal="left" vertical="center"/>
      <protection hidden="1"/>
    </xf>
    <xf numFmtId="0" fontId="0" fillId="0" borderId="0" xfId="0" applyFont="1" applyBorder="1" applyProtection="1">
      <alignment vertical="center"/>
      <protection hidden="1"/>
    </xf>
    <xf numFmtId="0" fontId="0" fillId="0" borderId="18" xfId="0" applyFont="1" applyBorder="1" applyProtection="1">
      <alignment vertical="center"/>
      <protection hidden="1"/>
    </xf>
    <xf numFmtId="0" fontId="0" fillId="0" borderId="15" xfId="0" applyFont="1" applyBorder="1" applyAlignment="1" applyProtection="1">
      <alignment vertical="center"/>
      <protection hidden="1"/>
    </xf>
    <xf numFmtId="0" fontId="22" fillId="3" borderId="0" xfId="1" applyFill="1" applyBorder="1" applyAlignment="1" applyProtection="1">
      <alignment horizontal="center" vertical="center" wrapText="1"/>
      <protection hidden="1"/>
    </xf>
    <xf numFmtId="0" fontId="0" fillId="3" borderId="0" xfId="0" applyFill="1" applyBorder="1" applyAlignment="1">
      <alignment horizontal="left" vertical="center" wrapText="1"/>
    </xf>
    <xf numFmtId="0" fontId="0" fillId="3" borderId="0" xfId="0" applyFill="1" applyBorder="1" applyAlignment="1" applyProtection="1">
      <alignment horizontal="left" vertical="center" wrapText="1"/>
      <protection hidden="1"/>
    </xf>
    <xf numFmtId="0" fontId="0" fillId="3" borderId="0" xfId="0" applyFill="1" applyAlignment="1" applyProtection="1">
      <alignment horizontal="left" vertical="center" wrapText="1"/>
      <protection hidden="1"/>
    </xf>
    <xf numFmtId="0" fontId="0" fillId="3" borderId="0" xfId="0" applyFill="1" applyBorder="1" applyAlignment="1" applyProtection="1">
      <alignment horizontal="center" vertical="center"/>
      <protection hidden="1"/>
    </xf>
    <xf numFmtId="0" fontId="24" fillId="3" borderId="0" xfId="0" applyFont="1" applyFill="1" applyBorder="1" applyAlignment="1" applyProtection="1">
      <alignment horizontal="left" vertical="center"/>
      <protection hidden="1"/>
    </xf>
    <xf numFmtId="0" fontId="22" fillId="3" borderId="0" xfId="1"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Border="1" applyAlignment="1" applyProtection="1">
      <alignment horizontal="left" vertical="center"/>
      <protection hidden="1"/>
    </xf>
    <xf numFmtId="0" fontId="0" fillId="3" borderId="0" xfId="0" applyFill="1" applyAlignment="1" applyProtection="1">
      <alignment horizontal="left" vertical="center"/>
      <protection hidden="1"/>
    </xf>
    <xf numFmtId="0" fontId="11" fillId="3" borderId="0" xfId="0" applyFont="1" applyFill="1" applyBorder="1" applyAlignment="1" applyProtection="1">
      <alignment horizontal="center" vertical="center"/>
      <protection hidden="1"/>
    </xf>
    <xf numFmtId="0" fontId="0" fillId="3" borderId="0" xfId="0" applyFill="1" applyBorder="1" applyAlignment="1" applyProtection="1">
      <alignment vertical="center" wrapText="1"/>
      <protection hidden="1"/>
    </xf>
    <xf numFmtId="0" fontId="0" fillId="3" borderId="0" xfId="0" applyFill="1" applyBorder="1" applyAlignment="1" applyProtection="1">
      <alignment horizontal="left" vertical="center" indent="1"/>
      <protection hidden="1"/>
    </xf>
    <xf numFmtId="0" fontId="0" fillId="3" borderId="45" xfId="0" applyFill="1" applyBorder="1" applyAlignment="1">
      <alignment horizontal="left" vertical="center" wrapText="1"/>
    </xf>
    <xf numFmtId="0" fontId="0" fillId="3" borderId="46" xfId="0" applyFill="1" applyBorder="1" applyAlignment="1">
      <alignment horizontal="left" vertical="center" wrapText="1"/>
    </xf>
    <xf numFmtId="0" fontId="0" fillId="3" borderId="51" xfId="0" applyFill="1" applyBorder="1" applyAlignment="1">
      <alignment vertical="center" wrapText="1"/>
    </xf>
    <xf numFmtId="0" fontId="0" fillId="3" borderId="52" xfId="0" applyFill="1" applyBorder="1" applyAlignment="1">
      <alignment vertical="center" wrapText="1"/>
    </xf>
    <xf numFmtId="0" fontId="0" fillId="3" borderId="53" xfId="0" applyFill="1" applyBorder="1" applyAlignment="1">
      <alignment vertical="center" wrapText="1"/>
    </xf>
    <xf numFmtId="0" fontId="0" fillId="3" borderId="19" xfId="0" applyFill="1" applyBorder="1" applyAlignment="1" applyProtection="1">
      <alignment vertical="center"/>
      <protection hidden="1"/>
    </xf>
    <xf numFmtId="0" fontId="37" fillId="3" borderId="73" xfId="0" applyFont="1" applyFill="1" applyBorder="1" applyAlignment="1" applyProtection="1">
      <alignment vertical="center" shrinkToFit="1"/>
      <protection locked="0"/>
    </xf>
    <xf numFmtId="181" fontId="0" fillId="3" borderId="0" xfId="0" applyNumberFormat="1" applyFont="1" applyFill="1" applyAlignment="1" applyProtection="1">
      <alignment vertical="center"/>
      <protection hidden="1"/>
    </xf>
    <xf numFmtId="179" fontId="0" fillId="3" borderId="0" xfId="0" applyNumberFormat="1" applyFont="1" applyFill="1" applyAlignment="1" applyProtection="1">
      <alignment vertical="center"/>
      <protection hidden="1"/>
    </xf>
    <xf numFmtId="178" fontId="0" fillId="3" borderId="0" xfId="0" applyNumberFormat="1" applyFont="1" applyFill="1" applyProtection="1">
      <alignment vertical="center"/>
      <protection hidden="1"/>
    </xf>
    <xf numFmtId="180" fontId="0" fillId="3" borderId="0" xfId="0" applyNumberFormat="1" applyFont="1" applyFill="1" applyProtection="1">
      <alignment vertical="center"/>
      <protection hidden="1"/>
    </xf>
    <xf numFmtId="49" fontId="0" fillId="3" borderId="0" xfId="0" applyNumberFormat="1" applyFont="1" applyFill="1" applyProtection="1">
      <alignment vertical="center"/>
      <protection hidden="1"/>
    </xf>
    <xf numFmtId="185" fontId="0" fillId="3" borderId="0" xfId="0" applyNumberFormat="1" applyFont="1" applyFill="1" applyAlignment="1" applyProtection="1">
      <alignment vertical="center"/>
      <protection hidden="1"/>
    </xf>
    <xf numFmtId="0" fontId="0" fillId="3" borderId="0" xfId="0" applyFont="1" applyFill="1" applyAlignment="1" applyProtection="1">
      <alignment vertical="center"/>
      <protection hidden="1"/>
    </xf>
    <xf numFmtId="0" fontId="9" fillId="3" borderId="0" xfId="0" applyFont="1" applyFill="1" applyBorder="1" applyAlignment="1" applyProtection="1">
      <alignment horizontal="center" vertical="center"/>
      <protection hidden="1"/>
    </xf>
    <xf numFmtId="0" fontId="4" fillId="3" borderId="0" xfId="0" applyFont="1" applyFill="1" applyBorder="1" applyAlignment="1" applyProtection="1">
      <alignment horizontal="right" vertical="center"/>
      <protection hidden="1"/>
    </xf>
    <xf numFmtId="0" fontId="29" fillId="3" borderId="0" xfId="0" applyFont="1" applyFill="1" applyBorder="1" applyAlignment="1" applyProtection="1">
      <alignment vertical="center"/>
      <protection hidden="1"/>
    </xf>
    <xf numFmtId="0" fontId="26" fillId="3" borderId="0" xfId="0" applyFont="1" applyFill="1" applyBorder="1" applyAlignment="1" applyProtection="1">
      <alignment horizontal="right" vertical="top" shrinkToFit="1"/>
      <protection hidden="1"/>
    </xf>
    <xf numFmtId="177" fontId="0" fillId="3" borderId="0" xfId="0" applyNumberFormat="1" applyFill="1" applyBorder="1" applyAlignment="1" applyProtection="1">
      <alignment horizontal="right" vertical="center" shrinkToFit="1"/>
      <protection hidden="1"/>
    </xf>
    <xf numFmtId="0" fontId="26" fillId="3" borderId="0" xfId="0" applyFont="1" applyFill="1" applyBorder="1" applyAlignment="1" applyProtection="1">
      <alignment horizontal="center" vertical="top"/>
      <protection hidden="1"/>
    </xf>
    <xf numFmtId="176" fontId="23" fillId="3" borderId="0" xfId="0" applyNumberFormat="1" applyFont="1" applyFill="1" applyBorder="1" applyAlignment="1" applyProtection="1">
      <alignment horizontal="center" vertical="center" shrinkToFit="1"/>
      <protection hidden="1"/>
    </xf>
    <xf numFmtId="0" fontId="28" fillId="3" borderId="0" xfId="0" applyFont="1" applyFill="1" applyBorder="1" applyAlignment="1" applyProtection="1">
      <alignment horizontal="center" vertical="center"/>
      <protection hidden="1"/>
    </xf>
    <xf numFmtId="0" fontId="28" fillId="3" borderId="0" xfId="0" applyFont="1" applyFill="1" applyBorder="1" applyAlignment="1" applyProtection="1">
      <alignment vertical="center"/>
      <protection hidden="1"/>
    </xf>
    <xf numFmtId="0" fontId="0" fillId="3" borderId="0" xfId="0" applyFill="1" applyAlignment="1" applyProtection="1">
      <alignment horizontal="center" vertical="center"/>
      <protection hidden="1"/>
    </xf>
    <xf numFmtId="0" fontId="0" fillId="3" borderId="43" xfId="0" applyFill="1" applyBorder="1" applyAlignment="1" applyProtection="1">
      <alignment horizontal="center" vertical="center"/>
      <protection locked="0" hidden="1"/>
    </xf>
    <xf numFmtId="0" fontId="0" fillId="3" borderId="61" xfId="0" applyFill="1" applyBorder="1" applyAlignment="1" applyProtection="1">
      <alignment horizontal="center" vertical="center"/>
      <protection locked="0" hidden="1"/>
    </xf>
    <xf numFmtId="0" fontId="59" fillId="5" borderId="18" xfId="0" applyFont="1" applyFill="1" applyBorder="1" applyAlignment="1">
      <alignment horizontal="center" vertical="center"/>
    </xf>
    <xf numFmtId="0" fontId="59" fillId="5" borderId="8" xfId="0" applyFont="1" applyFill="1" applyBorder="1" applyAlignment="1">
      <alignment horizontal="center" vertical="center"/>
    </xf>
    <xf numFmtId="0" fontId="0" fillId="6" borderId="7" xfId="0" applyFill="1" applyBorder="1" applyProtection="1">
      <alignment vertical="center"/>
      <protection hidden="1"/>
    </xf>
    <xf numFmtId="0" fontId="0" fillId="6" borderId="15" xfId="0" applyFill="1" applyBorder="1" applyProtection="1">
      <alignment vertical="center"/>
      <protection hidden="1"/>
    </xf>
    <xf numFmtId="0" fontId="0" fillId="6" borderId="18" xfId="0" applyFill="1" applyBorder="1" applyProtection="1">
      <alignment vertical="center"/>
      <protection hidden="1"/>
    </xf>
    <xf numFmtId="0" fontId="0" fillId="0" borderId="18" xfId="0" applyBorder="1">
      <alignment vertical="center"/>
    </xf>
    <xf numFmtId="0" fontId="0" fillId="3" borderId="20" xfId="0" applyFill="1" applyBorder="1" applyProtection="1">
      <alignment vertical="center"/>
      <protection hidden="1"/>
    </xf>
    <xf numFmtId="14" fontId="0" fillId="7" borderId="73" xfId="0" applyNumberFormat="1" applyFill="1" applyBorder="1" applyProtection="1">
      <alignment vertical="center"/>
      <protection hidden="1"/>
    </xf>
    <xf numFmtId="0" fontId="0" fillId="7" borderId="15" xfId="0" applyFont="1" applyFill="1" applyBorder="1" applyAlignment="1" applyProtection="1">
      <alignment vertical="center"/>
      <protection hidden="1"/>
    </xf>
    <xf numFmtId="0" fontId="0" fillId="7" borderId="15" xfId="0" applyFont="1" applyFill="1" applyBorder="1" applyProtection="1">
      <alignment vertical="center"/>
      <protection hidden="1"/>
    </xf>
    <xf numFmtId="0" fontId="0" fillId="0" borderId="5" xfId="0" applyBorder="1">
      <alignment vertical="center"/>
    </xf>
    <xf numFmtId="0" fontId="0" fillId="0" borderId="16" xfId="0" applyNumberFormat="1" applyFont="1" applyBorder="1" applyProtection="1">
      <alignment vertical="center"/>
      <protection hidden="1"/>
    </xf>
    <xf numFmtId="0" fontId="0" fillId="0" borderId="15" xfId="0" applyNumberFormat="1" applyFont="1" applyBorder="1" applyProtection="1">
      <alignment vertical="center"/>
      <protection hidden="1"/>
    </xf>
    <xf numFmtId="0" fontId="0" fillId="3" borderId="16" xfId="0" applyNumberFormat="1" applyFill="1" applyBorder="1" applyProtection="1">
      <alignment vertical="center"/>
      <protection hidden="1"/>
    </xf>
    <xf numFmtId="187" fontId="0" fillId="0" borderId="15" xfId="0" applyNumberFormat="1" applyFill="1" applyBorder="1" applyProtection="1">
      <alignment vertical="center"/>
      <protection hidden="1"/>
    </xf>
    <xf numFmtId="0" fontId="0" fillId="0" borderId="15" xfId="0" applyNumberFormat="1" applyFill="1" applyBorder="1" applyProtection="1">
      <alignment vertical="center"/>
      <protection hidden="1"/>
    </xf>
    <xf numFmtId="0" fontId="0" fillId="0" borderId="15" xfId="0" applyFill="1" applyBorder="1" applyProtection="1">
      <alignment vertical="center"/>
      <protection hidden="1"/>
    </xf>
    <xf numFmtId="0" fontId="62" fillId="3" borderId="15" xfId="0" applyFont="1" applyFill="1" applyBorder="1" applyProtection="1">
      <alignment vertical="center"/>
      <protection hidden="1"/>
    </xf>
    <xf numFmtId="0" fontId="32" fillId="0" borderId="15" xfId="0" applyFont="1" applyFill="1" applyBorder="1" applyProtection="1">
      <alignment vertical="center"/>
      <protection hidden="1"/>
    </xf>
    <xf numFmtId="0" fontId="0" fillId="0" borderId="15" xfId="0" applyFont="1" applyFill="1" applyBorder="1" applyProtection="1">
      <alignment vertical="center"/>
      <protection hidden="1"/>
    </xf>
    <xf numFmtId="0" fontId="0" fillId="3" borderId="17" xfId="0" applyFill="1" applyBorder="1" applyProtection="1">
      <alignment vertical="center"/>
      <protection hidden="1"/>
    </xf>
    <xf numFmtId="0" fontId="0" fillId="0" borderId="15" xfId="0" applyBorder="1" applyAlignment="1">
      <alignment horizontal="center" vertical="center"/>
    </xf>
    <xf numFmtId="0" fontId="24" fillId="3" borderId="0" xfId="0" applyFont="1" applyFill="1" applyBorder="1" applyAlignment="1" applyProtection="1">
      <alignment horizontal="left" vertical="center"/>
      <protection hidden="1"/>
    </xf>
    <xf numFmtId="0" fontId="22" fillId="3" borderId="0" xfId="1" applyFill="1" applyBorder="1" applyAlignment="1" applyProtection="1">
      <alignment horizontal="center" vertical="center"/>
      <protection hidden="1"/>
    </xf>
    <xf numFmtId="0" fontId="0" fillId="3" borderId="0" xfId="0" applyFill="1" applyBorder="1" applyAlignment="1" applyProtection="1">
      <alignment horizontal="left" vertical="center"/>
      <protection hidden="1"/>
    </xf>
    <xf numFmtId="0" fontId="5"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11" fillId="3" borderId="0" xfId="0" applyFont="1" applyFill="1" applyBorder="1" applyAlignment="1">
      <alignment horizontal="center" vertical="center"/>
    </xf>
    <xf numFmtId="177" fontId="5" fillId="3" borderId="0" xfId="0" applyNumberFormat="1" applyFont="1" applyFill="1" applyBorder="1" applyAlignment="1">
      <alignment horizontal="center" vertical="center"/>
    </xf>
    <xf numFmtId="0" fontId="0" fillId="0" borderId="6" xfId="0" applyBorder="1" applyAlignment="1">
      <alignment vertical="center"/>
    </xf>
    <xf numFmtId="0" fontId="0" fillId="3" borderId="0" xfId="0" applyFill="1" applyAlignment="1" applyProtection="1">
      <alignment horizontal="left" vertical="center" indent="1"/>
      <protection hidden="1"/>
    </xf>
    <xf numFmtId="0" fontId="0" fillId="0" borderId="0" xfId="0" applyFill="1" applyBorder="1" applyAlignment="1" applyProtection="1">
      <alignment horizontal="distributed" vertical="center" wrapText="1" indent="1"/>
      <protection hidden="1"/>
    </xf>
    <xf numFmtId="0" fontId="0" fillId="6" borderId="8" xfId="0" applyFill="1" applyBorder="1" applyAlignment="1" applyProtection="1">
      <alignment horizontal="left" vertical="center"/>
      <protection hidden="1"/>
    </xf>
    <xf numFmtId="0" fontId="24" fillId="6" borderId="1" xfId="0" applyFont="1" applyFill="1" applyBorder="1" applyAlignment="1" applyProtection="1">
      <alignment horizontal="left" vertical="center"/>
      <protection hidden="1"/>
    </xf>
    <xf numFmtId="0" fontId="0" fillId="6" borderId="1" xfId="0" applyFill="1" applyBorder="1" applyAlignment="1" applyProtection="1">
      <alignment vertical="center"/>
      <protection hidden="1"/>
    </xf>
    <xf numFmtId="0" fontId="22" fillId="6" borderId="1" xfId="1" applyFill="1" applyBorder="1" applyAlignment="1" applyProtection="1">
      <alignment horizontal="center" vertical="center"/>
      <protection hidden="1"/>
    </xf>
    <xf numFmtId="0" fontId="0" fillId="6" borderId="5" xfId="0" applyFill="1" applyBorder="1" applyAlignment="1" applyProtection="1">
      <alignment horizontal="left" vertical="center"/>
      <protection hidden="1"/>
    </xf>
    <xf numFmtId="0" fontId="24" fillId="6" borderId="6" xfId="0" applyFont="1" applyFill="1" applyBorder="1" applyAlignment="1" applyProtection="1">
      <alignment horizontal="left" vertical="center"/>
      <protection hidden="1"/>
    </xf>
    <xf numFmtId="0" fontId="0" fillId="6" borderId="6" xfId="0" applyFill="1" applyBorder="1" applyAlignment="1" applyProtection="1">
      <alignment vertical="center"/>
      <protection hidden="1"/>
    </xf>
    <xf numFmtId="0" fontId="22" fillId="6" borderId="6" xfId="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1" xfId="0" applyFill="1" applyBorder="1" applyAlignment="1" applyProtection="1">
      <alignment horizontal="left" vertical="center"/>
      <protection hidden="1"/>
    </xf>
    <xf numFmtId="0" fontId="0" fillId="3" borderId="0" xfId="0" applyFill="1" applyBorder="1" applyAlignment="1" applyProtection="1">
      <alignment horizontal="left" vertical="center" wrapText="1" indent="1"/>
      <protection hidden="1"/>
    </xf>
    <xf numFmtId="0" fontId="0" fillId="0" borderId="0" xfId="0" applyFont="1" applyBorder="1" applyAlignment="1" applyProtection="1">
      <alignment vertical="center"/>
      <protection hidden="1"/>
    </xf>
    <xf numFmtId="0" fontId="62" fillId="3" borderId="0" xfId="0" applyFont="1" applyFill="1" applyBorder="1" applyProtection="1">
      <alignment vertical="center"/>
      <protection hidden="1"/>
    </xf>
    <xf numFmtId="0" fontId="32" fillId="0" borderId="0" xfId="0" applyFont="1" applyFill="1" applyBorder="1" applyProtection="1">
      <alignment vertical="center"/>
      <protection hidden="1"/>
    </xf>
    <xf numFmtId="0" fontId="0" fillId="0" borderId="0" xfId="0" applyProtection="1">
      <alignment vertical="center"/>
      <protection hidden="1"/>
    </xf>
    <xf numFmtId="0" fontId="24" fillId="3" borderId="0" xfId="0" applyNumberFormat="1" applyFont="1" applyFill="1" applyBorder="1" applyAlignment="1" applyProtection="1">
      <alignment vertical="center"/>
      <protection hidden="1"/>
    </xf>
    <xf numFmtId="0" fontId="0" fillId="3" borderId="0" xfId="0" applyNumberFormat="1" applyFill="1" applyBorder="1" applyAlignment="1" applyProtection="1">
      <alignment vertical="center"/>
      <protection hidden="1"/>
    </xf>
    <xf numFmtId="0" fontId="44" fillId="0" borderId="0" xfId="0" applyFont="1" applyProtection="1">
      <alignment vertical="center"/>
      <protection hidden="1"/>
    </xf>
    <xf numFmtId="0" fontId="0" fillId="3" borderId="0" xfId="0" applyNumberFormat="1" applyFill="1" applyBorder="1" applyAlignment="1" applyProtection="1">
      <alignment horizontal="left" vertical="center" wrapText="1"/>
      <protection hidden="1"/>
    </xf>
    <xf numFmtId="0" fontId="62" fillId="3" borderId="0" xfId="0" applyFont="1" applyFill="1" applyBorder="1" applyAlignment="1" applyProtection="1">
      <alignment horizontal="left" vertical="center" indent="1"/>
      <protection hidden="1"/>
    </xf>
    <xf numFmtId="0" fontId="22" fillId="3" borderId="0" xfId="1" applyFill="1" applyBorder="1" applyAlignment="1" applyProtection="1">
      <alignment horizontal="left" vertical="center"/>
      <protection hidden="1"/>
    </xf>
    <xf numFmtId="0" fontId="24" fillId="3" borderId="0" xfId="0" applyFont="1" applyFill="1" applyBorder="1" applyAlignment="1" applyProtection="1">
      <alignment vertical="center"/>
      <protection hidden="1"/>
    </xf>
    <xf numFmtId="0" fontId="38" fillId="0" borderId="42" xfId="0" applyFont="1" applyFill="1" applyBorder="1" applyAlignment="1" applyProtection="1">
      <alignment horizontal="left" vertical="center"/>
      <protection hidden="1"/>
    </xf>
    <xf numFmtId="0" fontId="0" fillId="0" borderId="0" xfId="0" applyFill="1" applyBorder="1">
      <alignment vertical="center"/>
    </xf>
    <xf numFmtId="0" fontId="0" fillId="0" borderId="0" xfId="0" applyFill="1" applyBorder="1" applyProtection="1">
      <alignment vertical="center"/>
      <protection hidden="1"/>
    </xf>
    <xf numFmtId="0" fontId="0" fillId="3" borderId="0" xfId="0" applyFill="1" applyBorder="1" applyAlignment="1" applyProtection="1">
      <alignment horizontal="left" vertical="center" wrapText="1"/>
      <protection hidden="1"/>
    </xf>
    <xf numFmtId="0" fontId="0" fillId="3" borderId="0" xfId="0" applyFill="1" applyBorder="1" applyAlignment="1" applyProtection="1">
      <alignment horizontal="left" vertical="center" wrapText="1" indent="1"/>
      <protection hidden="1"/>
    </xf>
    <xf numFmtId="0" fontId="0" fillId="3" borderId="30" xfId="0" applyFill="1" applyBorder="1" applyProtection="1">
      <alignment vertical="center"/>
      <protection hidden="1"/>
    </xf>
    <xf numFmtId="0" fontId="22" fillId="3" borderId="0" xfId="1" applyFill="1" applyAlignment="1">
      <alignment vertical="center"/>
    </xf>
    <xf numFmtId="0" fontId="0" fillId="3" borderId="52" xfId="0" applyFill="1" applyBorder="1" applyAlignment="1" applyProtection="1">
      <alignment vertical="center"/>
      <protection hidden="1"/>
    </xf>
    <xf numFmtId="0" fontId="37" fillId="3" borderId="0" xfId="0" applyFont="1" applyFill="1" applyBorder="1" applyAlignment="1" applyProtection="1">
      <alignment vertical="center" wrapText="1"/>
      <protection hidden="1"/>
    </xf>
    <xf numFmtId="0" fontId="0" fillId="7" borderId="61" xfId="0" applyFill="1" applyBorder="1">
      <alignment vertical="center"/>
    </xf>
    <xf numFmtId="0" fontId="0" fillId="7" borderId="73" xfId="0" applyFill="1" applyBorder="1">
      <alignment vertical="center"/>
    </xf>
    <xf numFmtId="0" fontId="0" fillId="3" borderId="26" xfId="0" applyFill="1" applyBorder="1" applyAlignment="1" applyProtection="1">
      <alignment vertical="center"/>
      <protection hidden="1"/>
    </xf>
    <xf numFmtId="0" fontId="0" fillId="3" borderId="28" xfId="0" applyFill="1" applyBorder="1" applyAlignment="1" applyProtection="1">
      <alignment vertical="center"/>
      <protection hidden="1"/>
    </xf>
    <xf numFmtId="0" fontId="0" fillId="3" borderId="29" xfId="0" applyFill="1" applyBorder="1" applyAlignment="1" applyProtection="1">
      <alignment vertical="center"/>
      <protection hidden="1"/>
    </xf>
    <xf numFmtId="49" fontId="0" fillId="0" borderId="15" xfId="0" applyNumberFormat="1" applyBorder="1">
      <alignment vertical="center"/>
    </xf>
    <xf numFmtId="49" fontId="0" fillId="3" borderId="15" xfId="0" applyNumberFormat="1" applyFill="1" applyBorder="1" applyProtection="1">
      <alignment vertical="center"/>
      <protection hidden="1"/>
    </xf>
    <xf numFmtId="0" fontId="64" fillId="3" borderId="0" xfId="0" applyFont="1" applyFill="1" applyProtection="1">
      <alignment vertical="center"/>
      <protection hidden="1"/>
    </xf>
    <xf numFmtId="0" fontId="0" fillId="0" borderId="0" xfId="0" applyFill="1" applyProtection="1">
      <alignment vertical="center"/>
      <protection hidden="1"/>
    </xf>
    <xf numFmtId="0" fontId="27" fillId="3" borderId="0" xfId="0" applyFont="1" applyFill="1" applyBorder="1" applyAlignment="1" applyProtection="1">
      <alignment horizontal="center" vertical="top"/>
      <protection hidden="1"/>
    </xf>
    <xf numFmtId="0" fontId="8" fillId="3" borderId="3" xfId="0" applyFont="1" applyFill="1" applyBorder="1" applyAlignment="1" applyProtection="1">
      <alignment horizontal="left"/>
      <protection hidden="1"/>
    </xf>
    <xf numFmtId="0" fontId="8" fillId="3" borderId="0" xfId="0" applyFont="1" applyFill="1" applyBorder="1" applyAlignment="1" applyProtection="1">
      <alignment horizontal="left"/>
      <protection hidden="1"/>
    </xf>
    <xf numFmtId="0" fontId="8" fillId="3" borderId="4" xfId="0" applyFont="1" applyFill="1" applyBorder="1" applyAlignment="1" applyProtection="1">
      <alignment horizontal="left"/>
      <protection hidden="1"/>
    </xf>
    <xf numFmtId="0" fontId="11" fillId="3" borderId="0" xfId="0" applyFont="1" applyFill="1" applyBorder="1" applyAlignment="1" applyProtection="1">
      <alignment horizontal="center" vertical="center" wrapText="1"/>
      <protection hidden="1"/>
    </xf>
    <xf numFmtId="0" fontId="43" fillId="3" borderId="0" xfId="0" applyFont="1" applyFill="1" applyAlignment="1" applyProtection="1">
      <alignment horizontal="left" vertical="center" wrapText="1" indent="1"/>
      <protection hidden="1"/>
    </xf>
    <xf numFmtId="0" fontId="8" fillId="3" borderId="8" xfId="0" applyFont="1" applyFill="1" applyBorder="1" applyAlignment="1" applyProtection="1">
      <alignment vertical="center"/>
      <protection hidden="1"/>
    </xf>
    <xf numFmtId="0" fontId="0" fillId="3" borderId="3" xfId="0" applyFill="1" applyBorder="1" applyProtection="1">
      <alignment vertical="center"/>
      <protection hidden="1"/>
    </xf>
    <xf numFmtId="0" fontId="0" fillId="3" borderId="0" xfId="0" applyFill="1" applyBorder="1" applyProtection="1">
      <alignment vertical="center"/>
      <protection hidden="1"/>
    </xf>
    <xf numFmtId="0" fontId="4" fillId="3" borderId="2" xfId="0" applyFont="1" applyFill="1" applyBorder="1" applyAlignment="1" applyProtection="1">
      <alignment horizontal="right" vertical="center"/>
      <protection hidden="1"/>
    </xf>
    <xf numFmtId="0" fontId="4" fillId="3" borderId="4" xfId="0" applyFont="1" applyFill="1" applyBorder="1" applyAlignment="1" applyProtection="1">
      <alignment horizontal="right" vertical="center"/>
      <protection hidden="1"/>
    </xf>
    <xf numFmtId="0" fontId="4" fillId="3" borderId="7" xfId="0" applyFont="1" applyFill="1" applyBorder="1" applyAlignment="1" applyProtection="1">
      <alignment horizontal="right" vertical="center"/>
      <protection hidden="1"/>
    </xf>
    <xf numFmtId="0" fontId="26" fillId="3" borderId="7" xfId="0" applyFont="1" applyFill="1" applyBorder="1" applyAlignment="1" applyProtection="1">
      <alignment vertical="top"/>
      <protection hidden="1"/>
    </xf>
    <xf numFmtId="0" fontId="26" fillId="3" borderId="2" xfId="0" applyFont="1" applyFill="1" applyBorder="1" applyAlignment="1" applyProtection="1">
      <alignment horizontal="center" vertical="center"/>
      <protection hidden="1"/>
    </xf>
    <xf numFmtId="0" fontId="27" fillId="3" borderId="0" xfId="0" applyFont="1" applyFill="1" applyBorder="1" applyAlignment="1" applyProtection="1">
      <alignment horizontal="center" vertical="center"/>
      <protection hidden="1"/>
    </xf>
    <xf numFmtId="0" fontId="27" fillId="3" borderId="4" xfId="0" applyFont="1" applyFill="1" applyBorder="1" applyAlignment="1" applyProtection="1">
      <alignment horizontal="center" vertical="center"/>
      <protection hidden="1"/>
    </xf>
    <xf numFmtId="0" fontId="25" fillId="3" borderId="109" xfId="0" applyFont="1" applyFill="1" applyBorder="1" applyAlignment="1" applyProtection="1">
      <alignment horizontal="center" vertical="center" shrinkToFit="1"/>
      <protection hidden="1"/>
    </xf>
    <xf numFmtId="176" fontId="0" fillId="3" borderId="0" xfId="0" applyNumberFormat="1" applyFont="1" applyFill="1" applyBorder="1" applyAlignment="1" applyProtection="1">
      <alignment horizontal="right" vertical="center"/>
      <protection hidden="1"/>
    </xf>
    <xf numFmtId="0" fontId="26" fillId="3" borderId="0" xfId="0" applyFont="1" applyFill="1" applyBorder="1" applyAlignment="1" applyProtection="1">
      <alignment horizontal="left" vertical="center" wrapText="1"/>
      <protection hidden="1"/>
    </xf>
    <xf numFmtId="0" fontId="0" fillId="3" borderId="43" xfId="0" applyFill="1" applyBorder="1" applyAlignment="1" applyProtection="1">
      <alignment horizontal="center" vertical="center"/>
      <protection locked="0" hidden="1"/>
    </xf>
    <xf numFmtId="0" fontId="34" fillId="8" borderId="65" xfId="0" applyFont="1" applyFill="1" applyBorder="1" applyAlignment="1" applyProtection="1">
      <alignment horizontal="center" vertical="center"/>
      <protection hidden="1"/>
    </xf>
    <xf numFmtId="0" fontId="0" fillId="3" borderId="74" xfId="0" applyFont="1" applyFill="1" applyBorder="1" applyAlignment="1" applyProtection="1">
      <alignment horizontal="center" vertical="center"/>
      <protection locked="0"/>
    </xf>
    <xf numFmtId="0" fontId="0" fillId="3" borderId="75" xfId="0" applyFont="1" applyFill="1" applyBorder="1" applyAlignment="1" applyProtection="1">
      <alignment horizontal="center" vertical="center"/>
      <protection locked="0"/>
    </xf>
    <xf numFmtId="0" fontId="0" fillId="3" borderId="76" xfId="0" applyFont="1" applyFill="1" applyBorder="1" applyAlignment="1" applyProtection="1">
      <alignment horizontal="center" vertical="center"/>
      <protection locked="0"/>
    </xf>
    <xf numFmtId="0" fontId="0" fillId="3" borderId="0" xfId="0" applyFill="1" applyBorder="1" applyAlignment="1" applyProtection="1">
      <alignment horizontal="distributed" vertical="justify"/>
      <protection hidden="1"/>
    </xf>
    <xf numFmtId="0" fontId="0" fillId="3" borderId="0" xfId="0" applyFill="1" applyBorder="1" applyAlignment="1" applyProtection="1">
      <protection hidden="1"/>
    </xf>
    <xf numFmtId="0" fontId="0" fillId="3" borderId="0" xfId="0" applyFill="1" applyBorder="1" applyAlignment="1" applyProtection="1">
      <alignment horizontal="distributed" vertical="center"/>
      <protection hidden="1"/>
    </xf>
    <xf numFmtId="0" fontId="25" fillId="3" borderId="0" xfId="0" applyFont="1" applyFill="1" applyAlignment="1" applyProtection="1">
      <alignment horizontal="left" vertical="center"/>
      <protection hidden="1"/>
    </xf>
    <xf numFmtId="0" fontId="25" fillId="3" borderId="0" xfId="0" applyFont="1" applyFill="1" applyProtection="1">
      <alignment vertical="center"/>
      <protection hidden="1"/>
    </xf>
    <xf numFmtId="0" fontId="23" fillId="3" borderId="0" xfId="0" applyFont="1" applyFill="1" applyBorder="1" applyAlignment="1" applyProtection="1">
      <alignment vertical="center" wrapText="1"/>
      <protection hidden="1"/>
    </xf>
    <xf numFmtId="0" fontId="25" fillId="3" borderId="0" xfId="0" applyFont="1" applyFill="1" applyBorder="1" applyAlignment="1" applyProtection="1">
      <alignment shrinkToFit="1"/>
      <protection hidden="1"/>
    </xf>
    <xf numFmtId="0" fontId="25" fillId="3" borderId="0" xfId="0" applyFont="1" applyFill="1" applyAlignment="1" applyProtection="1">
      <alignment horizontal="center" vertical="center" wrapText="1"/>
      <protection hidden="1"/>
    </xf>
    <xf numFmtId="0" fontId="25" fillId="3" borderId="0" xfId="0" applyFont="1" applyFill="1" applyBorder="1" applyAlignment="1" applyProtection="1">
      <alignment horizontal="distributed" vertical="center"/>
      <protection hidden="1"/>
    </xf>
    <xf numFmtId="0" fontId="25" fillId="3" borderId="0" xfId="0" applyFont="1" applyFill="1" applyBorder="1" applyAlignment="1" applyProtection="1">
      <alignment horizontal="left" indent="1" shrinkToFit="1"/>
      <protection hidden="1"/>
    </xf>
    <xf numFmtId="0" fontId="25" fillId="3" borderId="0" xfId="0" applyFont="1" applyFill="1" applyBorder="1" applyAlignment="1" applyProtection="1">
      <alignment vertical="center" wrapText="1"/>
      <protection hidden="1"/>
    </xf>
    <xf numFmtId="0" fontId="25" fillId="3" borderId="0" xfId="0" applyFont="1" applyFill="1" applyAlignment="1" applyProtection="1">
      <alignment vertical="distributed"/>
      <protection hidden="1"/>
    </xf>
    <xf numFmtId="0" fontId="25" fillId="3" borderId="0" xfId="0" applyFont="1" applyFill="1" applyBorder="1" applyAlignment="1" applyProtection="1">
      <protection hidden="1"/>
    </xf>
    <xf numFmtId="0" fontId="25" fillId="3" borderId="0" xfId="0" applyFont="1" applyFill="1" applyBorder="1" applyAlignment="1" applyProtection="1">
      <alignment horizontal="distributed" vertical="justify"/>
      <protection hidden="1"/>
    </xf>
    <xf numFmtId="0" fontId="22" fillId="3" borderId="0" xfId="1" applyFill="1" applyBorder="1" applyAlignment="1" applyProtection="1">
      <alignment vertical="center"/>
    </xf>
    <xf numFmtId="0" fontId="22" fillId="3" borderId="26" xfId="1" applyFill="1" applyBorder="1" applyAlignment="1" applyProtection="1">
      <alignment vertical="center"/>
    </xf>
    <xf numFmtId="0" fontId="0" fillId="3" borderId="3" xfId="0" applyFill="1" applyBorder="1" applyAlignment="1" applyProtection="1">
      <alignment wrapText="1"/>
      <protection hidden="1"/>
    </xf>
    <xf numFmtId="0" fontId="0" fillId="3" borderId="0" xfId="0" applyFill="1" applyBorder="1" applyAlignment="1" applyProtection="1">
      <alignment wrapText="1"/>
      <protection hidden="1"/>
    </xf>
    <xf numFmtId="0" fontId="0" fillId="3" borderId="0" xfId="0" applyFill="1" applyBorder="1" applyAlignment="1" applyProtection="1">
      <alignment shrinkToFit="1"/>
      <protection hidden="1"/>
    </xf>
    <xf numFmtId="0" fontId="17" fillId="3" borderId="0" xfId="0" applyFont="1" applyFill="1" applyAlignment="1" applyProtection="1">
      <alignment horizontal="distributed" vertical="center" wrapText="1" indent="1"/>
      <protection hidden="1"/>
    </xf>
    <xf numFmtId="0" fontId="55" fillId="3" borderId="0" xfId="1" applyFont="1" applyFill="1" applyBorder="1" applyAlignment="1" applyProtection="1">
      <alignment horizontal="center" vertical="center"/>
      <protection hidden="1"/>
    </xf>
    <xf numFmtId="0" fontId="17" fillId="3" borderId="0" xfId="0" applyFont="1" applyFill="1" applyAlignment="1" applyProtection="1">
      <alignment vertical="center" wrapText="1"/>
      <protection hidden="1"/>
    </xf>
    <xf numFmtId="0" fontId="11" fillId="3" borderId="0" xfId="0" applyFont="1" applyFill="1" applyBorder="1" applyAlignment="1" applyProtection="1">
      <alignment vertical="center" wrapText="1"/>
      <protection hidden="1"/>
    </xf>
    <xf numFmtId="0" fontId="0" fillId="3" borderId="0" xfId="0" applyFill="1" applyBorder="1" applyAlignment="1" applyProtection="1">
      <alignment horizontal="center" vertical="center"/>
      <protection locked="0" hidden="1"/>
    </xf>
    <xf numFmtId="0" fontId="0" fillId="0" borderId="0" xfId="0" applyFill="1" applyBorder="1" applyAlignment="1" applyProtection="1">
      <alignment horizontal="center" vertical="center" wrapText="1"/>
      <protection hidden="1"/>
    </xf>
    <xf numFmtId="0" fontId="25" fillId="3" borderId="0" xfId="0" applyFont="1" applyFill="1" applyBorder="1" applyAlignment="1" applyProtection="1">
      <alignment vertical="center" shrinkToFit="1"/>
      <protection locked="0"/>
    </xf>
    <xf numFmtId="0" fontId="34" fillId="3" borderId="8" xfId="0" applyFont="1" applyFill="1" applyBorder="1" applyAlignment="1" applyProtection="1">
      <alignment vertical="center" shrinkToFit="1"/>
      <protection locked="0"/>
    </xf>
    <xf numFmtId="0" fontId="25" fillId="3" borderId="1" xfId="0" applyFont="1" applyFill="1" applyBorder="1" applyAlignment="1" applyProtection="1">
      <alignment vertical="center" shrinkToFit="1"/>
      <protection locked="0"/>
    </xf>
    <xf numFmtId="0" fontId="34" fillId="3" borderId="3" xfId="0" applyFont="1" applyFill="1" applyBorder="1" applyAlignment="1" applyProtection="1">
      <alignment vertical="center" shrinkToFit="1"/>
      <protection locked="0"/>
    </xf>
    <xf numFmtId="0" fontId="34" fillId="3" borderId="5" xfId="0" applyFont="1" applyFill="1" applyBorder="1" applyAlignment="1" applyProtection="1">
      <alignment vertical="center" shrinkToFit="1"/>
      <protection locked="0"/>
    </xf>
    <xf numFmtId="0" fontId="25" fillId="3" borderId="6" xfId="0" applyFont="1" applyFill="1" applyBorder="1" applyAlignment="1" applyProtection="1">
      <alignment vertical="center" shrinkToFit="1"/>
      <protection locked="0"/>
    </xf>
    <xf numFmtId="0" fontId="3" fillId="3" borderId="5" xfId="0" applyFont="1" applyFill="1" applyBorder="1" applyAlignment="1" applyProtection="1">
      <alignment vertical="center" shrinkToFit="1"/>
      <protection hidden="1"/>
    </xf>
    <xf numFmtId="0" fontId="3" fillId="3" borderId="8" xfId="0" applyFont="1" applyFill="1" applyBorder="1" applyAlignment="1" applyProtection="1">
      <alignment vertical="center" shrinkToFit="1"/>
      <protection hidden="1"/>
    </xf>
    <xf numFmtId="0" fontId="3" fillId="3" borderId="3" xfId="0" applyFont="1" applyFill="1" applyBorder="1" applyAlignment="1" applyProtection="1">
      <alignment vertical="center" shrinkToFit="1"/>
      <protection hidden="1"/>
    </xf>
    <xf numFmtId="0" fontId="3" fillId="3" borderId="17" xfId="0" applyFont="1" applyFill="1" applyBorder="1" applyAlignment="1" applyProtection="1">
      <alignment vertical="center" shrinkToFit="1"/>
      <protection hidden="1"/>
    </xf>
    <xf numFmtId="0" fontId="3" fillId="3" borderId="6" xfId="0" applyFont="1" applyFill="1" applyBorder="1" applyAlignment="1" applyProtection="1">
      <alignment vertical="center" shrinkToFit="1"/>
      <protection hidden="1"/>
    </xf>
    <xf numFmtId="0" fontId="3" fillId="3" borderId="19" xfId="0" applyFont="1" applyFill="1" applyBorder="1" applyAlignment="1" applyProtection="1">
      <alignment vertical="center" shrinkToFit="1"/>
      <protection hidden="1"/>
    </xf>
    <xf numFmtId="0" fontId="0" fillId="3" borderId="86" xfId="0" applyFont="1" applyFill="1" applyBorder="1" applyAlignment="1" applyProtection="1">
      <alignment horizontal="center" vertical="center"/>
      <protection locked="0"/>
    </xf>
    <xf numFmtId="0" fontId="0" fillId="3" borderId="87" xfId="0" applyFont="1" applyFill="1" applyBorder="1" applyAlignment="1" applyProtection="1">
      <alignment horizontal="center" vertical="center"/>
      <protection locked="0"/>
    </xf>
    <xf numFmtId="0" fontId="34" fillId="8" borderId="114" xfId="0" applyFont="1" applyFill="1" applyBorder="1" applyAlignment="1" applyProtection="1">
      <alignment horizontal="center" vertical="center"/>
      <protection hidden="1"/>
    </xf>
    <xf numFmtId="0" fontId="0" fillId="0" borderId="0" xfId="0" applyBorder="1" applyAlignment="1">
      <alignment horizontal="center" vertical="center"/>
    </xf>
    <xf numFmtId="0" fontId="26" fillId="3" borderId="0" xfId="0" applyFont="1" applyFill="1" applyBorder="1" applyAlignment="1" applyProtection="1">
      <alignment vertical="center" wrapText="1"/>
      <protection hidden="1"/>
    </xf>
    <xf numFmtId="185" fontId="0" fillId="0" borderId="16" xfId="0" applyNumberFormat="1" applyFill="1" applyBorder="1" applyProtection="1">
      <alignment vertical="center"/>
      <protection hidden="1"/>
    </xf>
    <xf numFmtId="0" fontId="26" fillId="3" borderId="0" xfId="0" applyFont="1" applyFill="1" applyBorder="1" applyAlignment="1" applyProtection="1">
      <alignment vertical="center"/>
      <protection hidden="1"/>
    </xf>
    <xf numFmtId="0" fontId="26" fillId="3" borderId="1" xfId="0" applyFont="1" applyFill="1" applyBorder="1" applyAlignment="1" applyProtection="1">
      <alignment vertical="center"/>
      <protection hidden="1"/>
    </xf>
    <xf numFmtId="0" fontId="4" fillId="3" borderId="0" xfId="0" applyFont="1" applyFill="1" applyBorder="1" applyAlignment="1" applyProtection="1">
      <alignment horizontal="right" vertical="center" wrapText="1"/>
      <protection hidden="1"/>
    </xf>
    <xf numFmtId="0" fontId="11" fillId="3" borderId="0" xfId="0" applyFont="1" applyFill="1" applyAlignment="1" applyProtection="1">
      <alignment vertical="center" wrapText="1"/>
      <protection hidden="1"/>
    </xf>
    <xf numFmtId="0" fontId="17" fillId="3" borderId="6" xfId="0" applyFont="1" applyFill="1" applyBorder="1" applyAlignment="1" applyProtection="1">
      <alignment vertical="center" wrapText="1"/>
      <protection hidden="1"/>
    </xf>
    <xf numFmtId="0" fontId="0" fillId="0" borderId="0" xfId="0" applyFont="1" applyFill="1" applyBorder="1" applyProtection="1">
      <alignment vertical="center"/>
      <protection hidden="1"/>
    </xf>
    <xf numFmtId="0" fontId="0" fillId="0" borderId="19" xfId="0" applyFont="1" applyFill="1" applyBorder="1" applyProtection="1">
      <alignment vertical="center"/>
      <protection hidden="1"/>
    </xf>
    <xf numFmtId="0" fontId="0" fillId="0" borderId="0" xfId="0" applyFill="1" applyBorder="1" applyAlignment="1" applyProtection="1">
      <alignment horizontal="left" vertical="center" wrapText="1"/>
      <protection hidden="1"/>
    </xf>
    <xf numFmtId="0" fontId="71" fillId="3" borderId="1" xfId="0" applyFont="1" applyFill="1" applyBorder="1" applyAlignment="1" applyProtection="1">
      <alignment vertical="center"/>
      <protection hidden="1"/>
    </xf>
    <xf numFmtId="176" fontId="49" fillId="3" borderId="1" xfId="0" applyNumberFormat="1" applyFont="1" applyFill="1" applyBorder="1" applyAlignment="1" applyProtection="1">
      <protection hidden="1"/>
    </xf>
    <xf numFmtId="0" fontId="9" fillId="3" borderId="0" xfId="0" applyFont="1" applyFill="1" applyBorder="1" applyAlignment="1" applyProtection="1">
      <alignment vertical="center" textRotation="255"/>
      <protection hidden="1"/>
    </xf>
    <xf numFmtId="0" fontId="71" fillId="3" borderId="0" xfId="0" applyFont="1" applyFill="1" applyBorder="1" applyAlignment="1" applyProtection="1">
      <alignment vertical="center"/>
      <protection hidden="1"/>
    </xf>
    <xf numFmtId="176" fontId="49" fillId="3" borderId="0" xfId="0" applyNumberFormat="1" applyFont="1" applyFill="1" applyBorder="1" applyAlignment="1" applyProtection="1">
      <protection hidden="1"/>
    </xf>
    <xf numFmtId="0" fontId="5" fillId="3" borderId="0" xfId="0" applyFont="1" applyFill="1" applyBorder="1" applyAlignment="1" applyProtection="1">
      <alignment vertical="center" textRotation="255"/>
      <protection hidden="1"/>
    </xf>
    <xf numFmtId="0" fontId="5" fillId="3" borderId="1" xfId="0" applyFont="1" applyFill="1" applyBorder="1" applyAlignment="1" applyProtection="1">
      <alignment vertical="center"/>
      <protection hidden="1"/>
    </xf>
    <xf numFmtId="0" fontId="23" fillId="3" borderId="4" xfId="0" applyFont="1" applyFill="1" applyBorder="1" applyAlignment="1" applyProtection="1">
      <alignment vertical="center"/>
      <protection hidden="1"/>
    </xf>
    <xf numFmtId="0" fontId="0" fillId="3" borderId="1" xfId="0" applyFill="1" applyBorder="1" applyAlignment="1" applyProtection="1">
      <alignment vertical="center" textRotation="255"/>
      <protection hidden="1"/>
    </xf>
    <xf numFmtId="0" fontId="0" fillId="3" borderId="0" xfId="0" applyFill="1" applyBorder="1" applyAlignment="1" applyProtection="1">
      <alignment vertical="center" textRotation="255"/>
      <protection hidden="1"/>
    </xf>
    <xf numFmtId="0" fontId="25" fillId="3" borderId="5" xfId="0" applyFont="1" applyFill="1" applyBorder="1" applyAlignment="1" applyProtection="1">
      <alignment vertical="center" shrinkToFit="1"/>
      <protection hidden="1"/>
    </xf>
    <xf numFmtId="0" fontId="25" fillId="3" borderId="90" xfId="0" applyFont="1" applyFill="1" applyBorder="1" applyAlignment="1" applyProtection="1">
      <alignment vertical="center" shrinkToFit="1"/>
      <protection hidden="1"/>
    </xf>
    <xf numFmtId="0" fontId="25" fillId="3" borderId="66" xfId="0" applyFont="1" applyFill="1" applyBorder="1" applyAlignment="1" applyProtection="1">
      <alignment vertical="center" shrinkToFit="1"/>
      <protection hidden="1"/>
    </xf>
    <xf numFmtId="0" fontId="25" fillId="3" borderId="1" xfId="0" applyFont="1" applyFill="1" applyBorder="1" applyAlignment="1" applyProtection="1">
      <alignment vertical="center" shrinkToFit="1"/>
      <protection hidden="1"/>
    </xf>
    <xf numFmtId="0" fontId="0" fillId="3" borderId="0" xfId="0" applyFill="1" applyBorder="1" applyAlignment="1" applyProtection="1">
      <alignment horizontal="left" vertical="center"/>
      <protection hidden="1"/>
    </xf>
    <xf numFmtId="0" fontId="0" fillId="3" borderId="1" xfId="0"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8" xfId="0" applyFill="1" applyBorder="1" applyAlignment="1" applyProtection="1">
      <alignment horizontal="left" vertical="center" wrapText="1"/>
      <protection hidden="1"/>
    </xf>
    <xf numFmtId="0" fontId="0" fillId="3" borderId="1" xfId="0" applyFill="1" applyBorder="1" applyAlignment="1" applyProtection="1">
      <alignment horizontal="left" vertical="center" wrapText="1"/>
      <protection hidden="1"/>
    </xf>
    <xf numFmtId="0" fontId="0" fillId="3" borderId="2" xfId="0" applyFill="1" applyBorder="1" applyAlignment="1" applyProtection="1">
      <alignment horizontal="left" vertical="center" wrapText="1"/>
      <protection hidden="1"/>
    </xf>
    <xf numFmtId="0" fontId="0" fillId="3" borderId="2" xfId="0" applyFill="1" applyBorder="1" applyAlignment="1" applyProtection="1">
      <alignment horizontal="center" vertical="center"/>
      <protection hidden="1"/>
    </xf>
    <xf numFmtId="0" fontId="23" fillId="3" borderId="0" xfId="0" applyFont="1" applyFill="1" applyBorder="1" applyAlignment="1" applyProtection="1">
      <alignment horizontal="center" vertical="center"/>
      <protection hidden="1"/>
    </xf>
    <xf numFmtId="0" fontId="23" fillId="3" borderId="4" xfId="0" applyFont="1" applyFill="1" applyBorder="1" applyAlignment="1" applyProtection="1">
      <alignment horizontal="center" vertical="center"/>
      <protection hidden="1"/>
    </xf>
    <xf numFmtId="0" fontId="23" fillId="3" borderId="6" xfId="0" applyFont="1" applyFill="1" applyBorder="1" applyAlignment="1" applyProtection="1">
      <alignment horizontal="center" vertical="center"/>
      <protection hidden="1"/>
    </xf>
    <xf numFmtId="0" fontId="23" fillId="3" borderId="7" xfId="0" applyFont="1" applyFill="1" applyBorder="1" applyAlignment="1" applyProtection="1">
      <alignment horizontal="center" vertical="center"/>
      <protection hidden="1"/>
    </xf>
    <xf numFmtId="0" fontId="23" fillId="3" borderId="3" xfId="0" applyFont="1" applyFill="1" applyBorder="1" applyAlignment="1" applyProtection="1">
      <alignment horizontal="center" vertical="center"/>
      <protection hidden="1"/>
    </xf>
    <xf numFmtId="0" fontId="23" fillId="3" borderId="5" xfId="0" applyFont="1" applyFill="1" applyBorder="1" applyAlignment="1" applyProtection="1">
      <alignment horizontal="center" vertical="center"/>
      <protection hidden="1"/>
    </xf>
    <xf numFmtId="0" fontId="25" fillId="3" borderId="7" xfId="0" applyFont="1" applyFill="1" applyBorder="1" applyAlignment="1" applyProtection="1">
      <alignment horizontal="center" vertical="center" shrinkToFit="1"/>
      <protection hidden="1"/>
    </xf>
    <xf numFmtId="0" fontId="25" fillId="3" borderId="17" xfId="0" applyFont="1" applyFill="1" applyBorder="1" applyAlignment="1" applyProtection="1">
      <alignment horizontal="center" vertical="center" shrinkToFit="1"/>
      <protection hidden="1"/>
    </xf>
    <xf numFmtId="0" fontId="25" fillId="3" borderId="108" xfId="0" applyFont="1" applyFill="1" applyBorder="1" applyAlignment="1" applyProtection="1">
      <alignment horizontal="center" vertical="center" shrinkToFit="1"/>
      <protection hidden="1"/>
    </xf>
    <xf numFmtId="0" fontId="25" fillId="3" borderId="0" xfId="0" applyFont="1" applyFill="1" applyBorder="1" applyAlignment="1" applyProtection="1">
      <alignment horizontal="center" vertical="center" shrinkToFit="1"/>
      <protection hidden="1"/>
    </xf>
    <xf numFmtId="0" fontId="25" fillId="3" borderId="6" xfId="0" applyFont="1" applyFill="1" applyBorder="1" applyAlignment="1" applyProtection="1">
      <alignment horizontal="center" vertical="center" shrinkToFit="1"/>
      <protection hidden="1"/>
    </xf>
    <xf numFmtId="0" fontId="28" fillId="3" borderId="0" xfId="0" applyFont="1" applyFill="1" applyBorder="1" applyAlignment="1" applyProtection="1">
      <alignment horizontal="left" vertical="center" wrapText="1"/>
      <protection hidden="1"/>
    </xf>
    <xf numFmtId="0" fontId="26" fillId="3" borderId="1" xfId="0" applyFont="1" applyFill="1" applyBorder="1" applyAlignment="1" applyProtection="1">
      <alignment horizontal="center" vertical="top" shrinkToFit="1"/>
      <protection hidden="1"/>
    </xf>
    <xf numFmtId="0" fontId="26" fillId="3" borderId="2" xfId="0" applyFont="1" applyFill="1" applyBorder="1" applyAlignment="1" applyProtection="1">
      <alignment horizontal="center" vertical="top" shrinkToFit="1"/>
      <protection hidden="1"/>
    </xf>
    <xf numFmtId="0" fontId="26" fillId="3" borderId="0" xfId="0" applyFont="1" applyFill="1" applyBorder="1" applyAlignment="1" applyProtection="1">
      <alignment horizontal="center" vertical="top" shrinkToFit="1"/>
      <protection hidden="1"/>
    </xf>
    <xf numFmtId="0" fontId="26" fillId="3" borderId="4" xfId="0" applyFont="1" applyFill="1" applyBorder="1" applyAlignment="1" applyProtection="1">
      <alignment horizontal="center" vertical="top" shrinkToFit="1"/>
      <protection hidden="1"/>
    </xf>
    <xf numFmtId="0" fontId="26" fillId="3" borderId="6" xfId="0" applyFont="1" applyFill="1" applyBorder="1" applyAlignment="1" applyProtection="1">
      <alignment horizontal="center" vertical="top" shrinkToFit="1"/>
      <protection hidden="1"/>
    </xf>
    <xf numFmtId="0" fontId="26" fillId="3" borderId="7" xfId="0" applyFont="1" applyFill="1" applyBorder="1" applyAlignment="1" applyProtection="1">
      <alignment horizontal="center" vertical="top" shrinkToFit="1"/>
      <protection hidden="1"/>
    </xf>
    <xf numFmtId="0" fontId="43" fillId="3" borderId="0" xfId="0" applyFont="1" applyFill="1" applyBorder="1" applyAlignment="1" applyProtection="1">
      <alignment horizontal="left" vertical="center" wrapText="1" indent="1"/>
      <protection hidden="1"/>
    </xf>
    <xf numFmtId="0" fontId="22" fillId="0" borderId="0" xfId="1">
      <alignment vertical="center"/>
    </xf>
    <xf numFmtId="0" fontId="23" fillId="3" borderId="6" xfId="0" applyFont="1" applyFill="1" applyBorder="1" applyAlignment="1" applyProtection="1">
      <alignment horizontal="left" vertical="center" wrapText="1"/>
      <protection hidden="1"/>
    </xf>
    <xf numFmtId="0" fontId="26" fillId="3" borderId="0" xfId="0" applyFont="1" applyFill="1" applyAlignment="1" applyProtection="1">
      <alignment horizontal="left" vertical="center" wrapText="1"/>
      <protection hidden="1"/>
    </xf>
    <xf numFmtId="0" fontId="25" fillId="3" borderId="4" xfId="0" applyFont="1" applyFill="1" applyBorder="1" applyAlignment="1" applyProtection="1">
      <alignment horizontal="center" vertical="center" shrinkToFit="1"/>
      <protection hidden="1"/>
    </xf>
    <xf numFmtId="0" fontId="0" fillId="3" borderId="0" xfId="0"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22" fillId="3" borderId="0" xfId="1" applyFill="1" applyAlignment="1" applyProtection="1">
      <alignment horizontal="center" vertical="center"/>
      <protection hidden="1"/>
    </xf>
    <xf numFmtId="0" fontId="0" fillId="3" borderId="0" xfId="0" applyFill="1" applyAlignment="1" applyProtection="1">
      <alignment horizontal="distributed" vertical="center"/>
      <protection hidden="1"/>
    </xf>
    <xf numFmtId="0" fontId="24" fillId="3" borderId="0" xfId="0" applyFont="1" applyFill="1" applyAlignment="1" applyProtection="1">
      <alignment horizontal="distributed" vertical="center" indent="1"/>
      <protection hidden="1"/>
    </xf>
    <xf numFmtId="0" fontId="71" fillId="3" borderId="0" xfId="0" applyFont="1" applyFill="1" applyBorder="1" applyAlignment="1" applyProtection="1">
      <alignment horizontal="center" vertical="center"/>
      <protection hidden="1"/>
    </xf>
    <xf numFmtId="176" fontId="4" fillId="3" borderId="0" xfId="0" applyNumberFormat="1" applyFont="1" applyFill="1" applyBorder="1" applyAlignment="1" applyProtection="1">
      <alignment horizontal="right" vertical="center"/>
      <protection hidden="1"/>
    </xf>
    <xf numFmtId="0" fontId="4" fillId="3" borderId="3" xfId="0" applyFont="1" applyFill="1" applyBorder="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4" fillId="3" borderId="4" xfId="0" applyFont="1" applyFill="1" applyBorder="1" applyAlignment="1" applyProtection="1">
      <alignment horizontal="center" vertical="center"/>
      <protection hidden="1"/>
    </xf>
    <xf numFmtId="0" fontId="23" fillId="3" borderId="0" xfId="0" applyFont="1" applyFill="1" applyAlignment="1" applyProtection="1">
      <alignment horizontal="center" vertical="center"/>
      <protection hidden="1"/>
    </xf>
    <xf numFmtId="0" fontId="5" fillId="3" borderId="0" xfId="0" applyFont="1" applyFill="1" applyBorder="1" applyAlignment="1" applyProtection="1">
      <alignment horizontal="center" vertical="center" justifyLastLine="1"/>
      <protection hidden="1"/>
    </xf>
    <xf numFmtId="0" fontId="5" fillId="3" borderId="6" xfId="0" applyFont="1" applyFill="1" applyBorder="1" applyAlignment="1" applyProtection="1">
      <alignment horizontal="left" vertical="center"/>
      <protection hidden="1"/>
    </xf>
    <xf numFmtId="0" fontId="23" fillId="3" borderId="0" xfId="0" applyFont="1" applyFill="1" applyBorder="1" applyAlignment="1" applyProtection="1">
      <alignment horizontal="left" vertical="center"/>
      <protection hidden="1"/>
    </xf>
    <xf numFmtId="0" fontId="11" fillId="3" borderId="0" xfId="0" applyFont="1" applyFill="1" applyAlignment="1" applyProtection="1">
      <alignment horizontal="center" vertical="center" wrapText="1"/>
      <protection hidden="1"/>
    </xf>
    <xf numFmtId="0" fontId="17" fillId="3" borderId="0" xfId="0" applyFont="1" applyFill="1" applyAlignment="1" applyProtection="1">
      <alignment horizontal="center" vertical="center" wrapText="1"/>
      <protection hidden="1"/>
    </xf>
    <xf numFmtId="0" fontId="26" fillId="3" borderId="0" xfId="0" applyFont="1" applyFill="1" applyBorder="1" applyAlignment="1" applyProtection="1">
      <alignment horizontal="center" vertical="center"/>
      <protection hidden="1"/>
    </xf>
    <xf numFmtId="176" fontId="49" fillId="3" borderId="0" xfId="0" applyNumberFormat="1" applyFont="1" applyFill="1" applyBorder="1" applyAlignment="1" applyProtection="1">
      <alignment horizontal="center"/>
      <protection hidden="1"/>
    </xf>
    <xf numFmtId="0" fontId="5" fillId="3" borderId="3" xfId="0" applyFont="1" applyFill="1" applyBorder="1" applyAlignment="1" applyProtection="1">
      <alignment horizontal="left" vertical="center"/>
      <protection hidden="1"/>
    </xf>
    <xf numFmtId="0" fontId="5" fillId="3" borderId="0" xfId="0" applyFont="1" applyFill="1" applyBorder="1" applyAlignment="1" applyProtection="1">
      <alignment horizontal="left" vertical="center"/>
      <protection hidden="1"/>
    </xf>
    <xf numFmtId="0" fontId="23" fillId="3" borderId="0" xfId="0" applyFont="1" applyFill="1" applyBorder="1" applyAlignment="1" applyProtection="1">
      <alignment horizontal="distributed" vertical="center" indent="1"/>
      <protection hidden="1"/>
    </xf>
    <xf numFmtId="0" fontId="65" fillId="5" borderId="42" xfId="0" applyFont="1" applyFill="1" applyBorder="1" applyAlignment="1">
      <alignment vertical="top" wrapText="1"/>
    </xf>
    <xf numFmtId="0" fontId="65" fillId="5" borderId="43" xfId="0" applyFont="1" applyFill="1" applyBorder="1" applyAlignment="1">
      <alignment vertical="top" wrapText="1"/>
    </xf>
    <xf numFmtId="0" fontId="35" fillId="5" borderId="44" xfId="0" applyFont="1" applyFill="1" applyBorder="1" applyAlignment="1">
      <alignment vertical="top" wrapText="1"/>
    </xf>
    <xf numFmtId="0" fontId="65" fillId="5" borderId="42" xfId="0" applyFont="1" applyFill="1" applyBorder="1" applyAlignment="1">
      <alignment vertical="top"/>
    </xf>
    <xf numFmtId="0" fontId="65" fillId="5" borderId="43" xfId="0" applyFont="1" applyFill="1" applyBorder="1" applyAlignment="1">
      <alignment vertical="top"/>
    </xf>
    <xf numFmtId="0" fontId="65" fillId="5" borderId="44" xfId="0" applyFont="1" applyFill="1" applyBorder="1" applyAlignment="1">
      <alignment vertical="top"/>
    </xf>
    <xf numFmtId="0" fontId="35" fillId="5" borderId="43" xfId="0" applyFont="1" applyFill="1" applyBorder="1" applyAlignment="1">
      <alignment vertical="top" wrapText="1"/>
    </xf>
    <xf numFmtId="0" fontId="65" fillId="5" borderId="44" xfId="0" applyFont="1" applyFill="1" applyBorder="1" applyAlignment="1">
      <alignment vertical="top" wrapText="1"/>
    </xf>
    <xf numFmtId="0" fontId="96" fillId="5" borderId="18" xfId="0" applyFont="1" applyFill="1" applyBorder="1" applyAlignment="1">
      <alignment vertical="top"/>
    </xf>
    <xf numFmtId="0" fontId="23" fillId="5" borderId="18" xfId="0" applyFont="1" applyFill="1" applyBorder="1" applyAlignment="1">
      <alignment vertical="top"/>
    </xf>
    <xf numFmtId="0" fontId="23" fillId="5" borderId="20" xfId="0" applyFont="1" applyFill="1" applyBorder="1" applyAlignment="1">
      <alignment vertical="top"/>
    </xf>
    <xf numFmtId="0" fontId="0" fillId="5" borderId="8" xfId="0" applyFill="1" applyBorder="1" applyAlignment="1">
      <alignment vertical="center"/>
    </xf>
    <xf numFmtId="0" fontId="0" fillId="5" borderId="1" xfId="0" applyFill="1" applyBorder="1" applyAlignment="1">
      <alignment vertical="center"/>
    </xf>
    <xf numFmtId="0" fontId="96" fillId="5" borderId="2" xfId="0" applyFont="1" applyFill="1" applyBorder="1" applyAlignment="1">
      <alignment vertical="center"/>
    </xf>
    <xf numFmtId="0" fontId="0" fillId="5" borderId="3" xfId="0" applyFill="1" applyBorder="1" applyAlignment="1">
      <alignment vertical="center"/>
    </xf>
    <xf numFmtId="0" fontId="0" fillId="5" borderId="0" xfId="0" applyFill="1" applyBorder="1" applyAlignment="1">
      <alignment vertical="center"/>
    </xf>
    <xf numFmtId="0" fontId="0" fillId="5" borderId="4" xfId="0" applyFill="1" applyBorder="1" applyAlignment="1">
      <alignment vertical="center"/>
    </xf>
    <xf numFmtId="0" fontId="0" fillId="5" borderId="2" xfId="0" applyFill="1" applyBorder="1" applyAlignment="1">
      <alignment vertic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vertical="center"/>
    </xf>
    <xf numFmtId="0" fontId="0" fillId="5" borderId="8" xfId="0" applyFill="1" applyBorder="1" applyAlignment="1">
      <alignment vertical="top"/>
    </xf>
    <xf numFmtId="0" fontId="0" fillId="5" borderId="1" xfId="0" applyFill="1" applyBorder="1" applyAlignment="1">
      <alignment vertical="top"/>
    </xf>
    <xf numFmtId="0" fontId="0" fillId="5" borderId="42" xfId="0" applyFill="1" applyBorder="1" applyAlignment="1">
      <alignment vertical="center"/>
    </xf>
    <xf numFmtId="0" fontId="0" fillId="5" borderId="43" xfId="0" applyFill="1" applyBorder="1" applyAlignment="1">
      <alignment vertical="center"/>
    </xf>
    <xf numFmtId="0" fontId="96" fillId="5" borderId="43" xfId="0" applyFont="1" applyFill="1" applyBorder="1" applyAlignment="1">
      <alignment vertical="center"/>
    </xf>
    <xf numFmtId="0" fontId="96" fillId="5" borderId="44" xfId="0" applyFont="1" applyFill="1" applyBorder="1" applyAlignment="1">
      <alignment vertical="center"/>
    </xf>
    <xf numFmtId="0" fontId="96" fillId="5" borderId="42" xfId="0" applyFont="1" applyFill="1" applyBorder="1" applyAlignment="1">
      <alignment horizontal="right" vertical="top" wrapText="1"/>
    </xf>
    <xf numFmtId="0" fontId="96" fillId="5" borderId="43" xfId="0" applyFont="1" applyFill="1" applyBorder="1" applyAlignment="1">
      <alignment horizontal="right" vertical="top" wrapText="1"/>
    </xf>
    <xf numFmtId="0" fontId="23" fillId="5" borderId="43" xfId="0" applyFont="1" applyFill="1" applyBorder="1" applyAlignment="1">
      <alignment horizontal="right" vertical="top" wrapText="1"/>
    </xf>
    <xf numFmtId="0" fontId="23" fillId="5" borderId="44" xfId="0" applyFont="1" applyFill="1" applyBorder="1" applyAlignment="1">
      <alignment horizontal="right" vertical="top" wrapText="1"/>
    </xf>
    <xf numFmtId="0" fontId="75" fillId="0"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5" fillId="0" borderId="0" xfId="0" applyFont="1" applyFill="1" applyBorder="1" applyAlignment="1">
      <alignment horizontal="center" wrapText="1"/>
    </xf>
    <xf numFmtId="0" fontId="0" fillId="3" borderId="0"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protection locked="0" hidden="1"/>
    </xf>
    <xf numFmtId="0" fontId="23" fillId="3" borderId="0" xfId="0" applyFont="1" applyFill="1" applyBorder="1" applyAlignment="1" applyProtection="1">
      <alignment vertical="center" shrinkToFit="1"/>
      <protection hidden="1"/>
    </xf>
    <xf numFmtId="0" fontId="25" fillId="3" borderId="0" xfId="0" applyFont="1" applyFill="1" applyBorder="1" applyAlignment="1" applyProtection="1">
      <alignment vertical="center" shrinkToFit="1"/>
      <protection hidden="1"/>
    </xf>
    <xf numFmtId="0" fontId="23" fillId="3" borderId="7" xfId="0" applyFont="1" applyFill="1" applyBorder="1" applyAlignment="1" applyProtection="1">
      <alignment vertical="center" shrinkToFit="1"/>
      <protection hidden="1"/>
    </xf>
    <xf numFmtId="0" fontId="0" fillId="6" borderId="16" xfId="0" applyFill="1" applyBorder="1" applyProtection="1">
      <alignment vertical="center"/>
      <protection hidden="1"/>
    </xf>
    <xf numFmtId="0" fontId="0" fillId="3" borderId="95" xfId="0" applyFill="1" applyBorder="1" applyProtection="1">
      <alignment vertical="center"/>
      <protection hidden="1"/>
    </xf>
    <xf numFmtId="0" fontId="0" fillId="0" borderId="15" xfId="0" applyFill="1" applyBorder="1">
      <alignment vertical="center"/>
    </xf>
    <xf numFmtId="0" fontId="0" fillId="0" borderId="0" xfId="0" applyFont="1" applyFill="1" applyAlignment="1" applyProtection="1">
      <alignment vertical="center"/>
      <protection hidden="1"/>
    </xf>
    <xf numFmtId="0" fontId="0" fillId="0" borderId="0" xfId="0" applyFill="1">
      <alignment vertical="center"/>
    </xf>
    <xf numFmtId="0" fontId="0" fillId="0" borderId="0" xfId="0" applyFont="1" applyFill="1" applyProtection="1">
      <alignment vertical="center"/>
      <protection hidden="1"/>
    </xf>
    <xf numFmtId="0" fontId="0" fillId="0" borderId="97" xfId="0" applyFill="1" applyBorder="1" applyProtection="1">
      <alignment vertical="center"/>
      <protection hidden="1"/>
    </xf>
    <xf numFmtId="188" fontId="0" fillId="3" borderId="0" xfId="0" applyNumberFormat="1" applyFill="1" applyBorder="1" applyAlignment="1" applyProtection="1">
      <alignment vertical="center"/>
      <protection hidden="1"/>
    </xf>
    <xf numFmtId="188" fontId="0" fillId="3" borderId="0" xfId="0" applyNumberFormat="1" applyFill="1" applyBorder="1" applyProtection="1">
      <alignment vertical="center"/>
      <protection hidden="1"/>
    </xf>
    <xf numFmtId="0" fontId="0" fillId="10" borderId="18" xfId="0" applyFill="1" applyBorder="1" applyProtection="1">
      <alignment vertical="center"/>
      <protection hidden="1"/>
    </xf>
    <xf numFmtId="0" fontId="0" fillId="10" borderId="20" xfId="0" applyFill="1" applyBorder="1" applyProtection="1">
      <alignment vertical="center"/>
      <protection hidden="1"/>
    </xf>
    <xf numFmtId="38" fontId="0" fillId="10" borderId="15" xfId="2" applyFont="1" applyFill="1" applyBorder="1" applyProtection="1">
      <alignment vertical="center"/>
      <protection hidden="1"/>
    </xf>
    <xf numFmtId="0" fontId="34" fillId="3" borderId="0" xfId="0" applyFont="1" applyFill="1" applyProtection="1">
      <alignment vertical="center"/>
      <protection hidden="1"/>
    </xf>
    <xf numFmtId="38" fontId="0" fillId="0" borderId="0" xfId="2" applyFont="1" applyFill="1" applyBorder="1" applyProtection="1">
      <alignment vertical="center"/>
      <protection hidden="1"/>
    </xf>
    <xf numFmtId="38" fontId="0" fillId="10" borderId="18" xfId="2" applyFont="1" applyFill="1" applyBorder="1" applyProtection="1">
      <alignment vertical="center"/>
      <protection hidden="1"/>
    </xf>
    <xf numFmtId="0" fontId="0" fillId="0" borderId="18" xfId="0" applyFill="1" applyBorder="1" applyProtection="1">
      <alignment vertical="center"/>
      <protection hidden="1"/>
    </xf>
    <xf numFmtId="0" fontId="0" fillId="7" borderId="15" xfId="0" applyFill="1" applyBorder="1" applyProtection="1">
      <alignment vertical="center"/>
      <protection hidden="1"/>
    </xf>
    <xf numFmtId="38" fontId="0" fillId="7" borderId="18" xfId="2" applyFont="1" applyFill="1" applyBorder="1" applyProtection="1">
      <alignment vertical="center"/>
      <protection hidden="1"/>
    </xf>
    <xf numFmtId="0" fontId="0" fillId="7" borderId="15" xfId="0" applyFill="1" applyBorder="1">
      <alignment vertical="center"/>
    </xf>
    <xf numFmtId="0" fontId="0" fillId="7" borderId="8" xfId="0" applyFill="1" applyBorder="1" applyAlignment="1" applyProtection="1">
      <alignment horizontal="center" vertical="center"/>
      <protection hidden="1"/>
    </xf>
    <xf numFmtId="0" fontId="0" fillId="11" borderId="15" xfId="0" applyFill="1" applyBorder="1" applyProtection="1">
      <alignment vertical="center"/>
      <protection hidden="1"/>
    </xf>
    <xf numFmtId="0" fontId="0" fillId="11" borderId="18" xfId="0" applyFill="1" applyBorder="1" applyProtection="1">
      <alignment vertical="center"/>
      <protection hidden="1"/>
    </xf>
    <xf numFmtId="0" fontId="0" fillId="11" borderId="0" xfId="0" applyFill="1" applyBorder="1">
      <alignment vertical="center"/>
    </xf>
    <xf numFmtId="0" fontId="0" fillId="11" borderId="18" xfId="0" applyFill="1" applyBorder="1" applyAlignment="1">
      <alignment vertical="center"/>
    </xf>
    <xf numFmtId="0" fontId="0" fillId="11" borderId="15" xfId="0" applyFill="1" applyBorder="1">
      <alignment vertical="center"/>
    </xf>
    <xf numFmtId="38" fontId="0" fillId="11" borderId="15" xfId="2" applyFont="1" applyFill="1" applyBorder="1" applyProtection="1">
      <alignment vertical="center"/>
      <protection hidden="1"/>
    </xf>
    <xf numFmtId="181" fontId="0" fillId="11" borderId="0" xfId="0" applyNumberFormat="1" applyFont="1" applyFill="1" applyProtection="1">
      <alignment vertical="center"/>
      <protection hidden="1"/>
    </xf>
    <xf numFmtId="181" fontId="0" fillId="0" borderId="15" xfId="0" applyNumberFormat="1" applyFont="1" applyFill="1" applyBorder="1" applyProtection="1">
      <alignment vertical="center"/>
      <protection hidden="1"/>
    </xf>
    <xf numFmtId="38" fontId="0" fillId="0" borderId="15" xfId="0" quotePrefix="1" applyNumberFormat="1" applyFill="1" applyBorder="1" applyProtection="1">
      <alignment vertical="center"/>
      <protection hidden="1"/>
    </xf>
    <xf numFmtId="0" fontId="0" fillId="12" borderId="15" xfId="0" applyFill="1" applyBorder="1" applyProtection="1">
      <alignment vertical="center"/>
      <protection hidden="1"/>
    </xf>
    <xf numFmtId="38" fontId="0" fillId="3" borderId="15" xfId="0" applyNumberFormat="1" applyFill="1" applyBorder="1" applyProtection="1">
      <alignment vertical="center"/>
      <protection hidden="1"/>
    </xf>
    <xf numFmtId="38" fontId="0" fillId="0" borderId="15" xfId="2" applyFont="1" applyFill="1" applyBorder="1" applyProtection="1">
      <alignment vertical="center"/>
      <protection hidden="1"/>
    </xf>
    <xf numFmtId="38" fontId="0" fillId="3" borderId="15" xfId="2" applyFont="1" applyFill="1" applyBorder="1" applyProtection="1">
      <alignment vertical="center"/>
      <protection hidden="1"/>
    </xf>
    <xf numFmtId="38" fontId="0" fillId="3" borderId="15" xfId="2" applyFont="1" applyFill="1" applyBorder="1" applyAlignment="1" applyProtection="1">
      <alignment horizontal="right" vertical="center"/>
      <protection hidden="1"/>
    </xf>
    <xf numFmtId="38" fontId="0" fillId="3" borderId="0" xfId="0" applyNumberFormat="1" applyFill="1" applyProtection="1">
      <alignment vertical="center"/>
      <protection hidden="1"/>
    </xf>
    <xf numFmtId="0" fontId="0" fillId="3" borderId="0" xfId="0" applyFill="1" applyBorder="1" applyAlignment="1" applyProtection="1">
      <alignment horizontal="left" vertical="center"/>
      <protection hidden="1"/>
    </xf>
    <xf numFmtId="0" fontId="0" fillId="6" borderId="16" xfId="0" applyFill="1" applyBorder="1" applyAlignment="1" applyProtection="1">
      <alignment horizontal="center" vertical="center"/>
      <protection hidden="1"/>
    </xf>
    <xf numFmtId="0" fontId="37" fillId="3" borderId="0" xfId="0" applyFont="1" applyFill="1" applyBorder="1" applyAlignment="1" applyProtection="1">
      <alignment horizontal="left" vertical="center"/>
      <protection hidden="1"/>
    </xf>
    <xf numFmtId="0" fontId="0" fillId="3" borderId="0" xfId="0" applyFont="1"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6" xfId="0" applyFill="1" applyBorder="1" applyAlignment="1" applyProtection="1">
      <alignment horizontal="left" vertical="center"/>
      <protection hidden="1"/>
    </xf>
    <xf numFmtId="0" fontId="0" fillId="3" borderId="0" xfId="0" applyFill="1" applyAlignment="1" applyProtection="1">
      <alignment horizontal="left" vertical="center"/>
      <protection hidden="1"/>
    </xf>
    <xf numFmtId="0" fontId="0" fillId="3" borderId="0" xfId="0" applyFill="1" applyBorder="1" applyAlignment="1" applyProtection="1">
      <alignment vertical="center" wrapText="1"/>
      <protection hidden="1"/>
    </xf>
    <xf numFmtId="0" fontId="48" fillId="3" borderId="0" xfId="0" applyFont="1" applyFill="1" applyBorder="1" applyAlignment="1" applyProtection="1">
      <alignment horizontal="center" vertical="top" textRotation="255"/>
      <protection hidden="1"/>
    </xf>
    <xf numFmtId="0" fontId="37" fillId="3" borderId="59" xfId="0" applyFont="1" applyFill="1" applyBorder="1" applyAlignment="1" applyProtection="1">
      <alignment vertical="center" shrinkToFit="1"/>
      <protection locked="0"/>
    </xf>
    <xf numFmtId="0" fontId="0" fillId="3" borderId="0" xfId="0" applyFill="1" applyBorder="1" applyAlignment="1" applyProtection="1">
      <alignment horizontal="left" indent="1" shrinkToFit="1"/>
      <protection hidden="1"/>
    </xf>
    <xf numFmtId="0" fontId="0" fillId="3" borderId="0" xfId="0" applyFill="1" applyAlignment="1" applyProtection="1">
      <alignment horizontal="center" vertical="center" wrapText="1"/>
      <protection hidden="1"/>
    </xf>
    <xf numFmtId="0" fontId="23" fillId="3" borderId="0" xfId="0" applyFont="1" applyFill="1" applyBorder="1" applyAlignment="1" applyProtection="1">
      <alignment horizontal="center" vertical="center" wrapText="1"/>
      <protection hidden="1"/>
    </xf>
    <xf numFmtId="0" fontId="25" fillId="3" borderId="0" xfId="0" applyFont="1" applyFill="1" applyBorder="1" applyAlignment="1" applyProtection="1">
      <alignment horizontal="right" shrinkToFit="1"/>
      <protection hidden="1"/>
    </xf>
    <xf numFmtId="0" fontId="0" fillId="3" borderId="19"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24" fillId="0" borderId="0" xfId="0" applyFont="1" applyFill="1" applyProtection="1">
      <alignment vertical="center"/>
      <protection hidden="1"/>
    </xf>
    <xf numFmtId="0" fontId="0" fillId="0" borderId="0" xfId="0" applyFill="1" applyBorder="1" applyAlignment="1" applyProtection="1">
      <alignment horizontal="left" vertical="center"/>
      <protection hidden="1"/>
    </xf>
    <xf numFmtId="38" fontId="37" fillId="3" borderId="73" xfId="2" applyFont="1" applyFill="1" applyBorder="1" applyAlignment="1" applyProtection="1">
      <alignment vertical="center" shrinkToFit="1"/>
      <protection locked="0"/>
    </xf>
    <xf numFmtId="38" fontId="0" fillId="6" borderId="20" xfId="2" applyFont="1" applyFill="1" applyBorder="1" applyProtection="1">
      <alignment vertical="center"/>
      <protection hidden="1"/>
    </xf>
    <xf numFmtId="0" fontId="8" fillId="3" borderId="6" xfId="0" applyFont="1" applyFill="1" applyBorder="1" applyAlignment="1" applyProtection="1">
      <alignment vertical="top" shrinkToFit="1"/>
      <protection hidden="1"/>
    </xf>
    <xf numFmtId="0" fontId="8" fillId="3" borderId="7" xfId="0" applyFont="1" applyFill="1" applyBorder="1" applyAlignment="1" applyProtection="1">
      <alignment vertical="top" shrinkToFit="1"/>
      <protection hidden="1"/>
    </xf>
    <xf numFmtId="0" fontId="0" fillId="0" borderId="73" xfId="0" applyFill="1" applyBorder="1" applyProtection="1">
      <alignment vertical="center"/>
      <protection locked="0" hidden="1"/>
    </xf>
    <xf numFmtId="0" fontId="0" fillId="3" borderId="0" xfId="0" applyFill="1" applyProtection="1">
      <alignment vertical="center"/>
    </xf>
    <xf numFmtId="0" fontId="0" fillId="3" borderId="0" xfId="0" applyFill="1" applyBorder="1" applyProtection="1">
      <alignment vertical="center"/>
    </xf>
    <xf numFmtId="0" fontId="0" fillId="3" borderId="0" xfId="0" applyFill="1" applyBorder="1" applyAlignment="1" applyProtection="1">
      <alignment horizontal="left" vertical="center"/>
    </xf>
    <xf numFmtId="0" fontId="0" fillId="3" borderId="0" xfId="0" applyFill="1" applyBorder="1" applyAlignment="1" applyProtection="1">
      <alignment horizontal="left" vertical="center" wrapText="1"/>
    </xf>
    <xf numFmtId="0" fontId="0" fillId="3" borderId="0" xfId="0" applyFill="1" applyAlignment="1" applyProtection="1">
      <alignment vertical="center"/>
    </xf>
    <xf numFmtId="0" fontId="0" fillId="0" borderId="0" xfId="0" applyFill="1" applyBorder="1" applyProtection="1">
      <alignment vertical="center"/>
    </xf>
    <xf numFmtId="0" fontId="0" fillId="3" borderId="42" xfId="0" applyFill="1" applyBorder="1" applyProtection="1">
      <alignment vertical="center"/>
    </xf>
    <xf numFmtId="0" fontId="0" fillId="3" borderId="43" xfId="0" applyFill="1" applyBorder="1" applyProtection="1">
      <alignment vertical="center"/>
    </xf>
    <xf numFmtId="0" fontId="0" fillId="3" borderId="44" xfId="0" applyFill="1" applyBorder="1" applyProtection="1">
      <alignment vertical="center"/>
    </xf>
    <xf numFmtId="0" fontId="0" fillId="3" borderId="45" xfId="0" applyFill="1" applyBorder="1" applyProtection="1">
      <alignment vertical="center"/>
    </xf>
    <xf numFmtId="0" fontId="0" fillId="3" borderId="46" xfId="0" applyFill="1" applyBorder="1" applyProtection="1">
      <alignment vertical="center"/>
    </xf>
    <xf numFmtId="0" fontId="0" fillId="3" borderId="51" xfId="0" applyFill="1" applyBorder="1" applyProtection="1">
      <alignment vertical="center"/>
    </xf>
    <xf numFmtId="0" fontId="0" fillId="3" borderId="52" xfId="0" applyFill="1" applyBorder="1" applyProtection="1">
      <alignment vertical="center"/>
    </xf>
    <xf numFmtId="0" fontId="0" fillId="3" borderId="53" xfId="0" applyFill="1" applyBorder="1" applyProtection="1">
      <alignment vertical="center"/>
    </xf>
    <xf numFmtId="0" fontId="22" fillId="3" borderId="0" xfId="1" applyFill="1" applyAlignment="1" applyProtection="1">
      <alignment vertical="center"/>
    </xf>
    <xf numFmtId="0" fontId="0" fillId="0" borderId="0" xfId="0" applyFont="1" applyFill="1" applyBorder="1" applyAlignment="1" applyProtection="1">
      <alignment horizontal="left" vertical="center" shrinkToFit="1"/>
    </xf>
    <xf numFmtId="0" fontId="25" fillId="0" borderId="0" xfId="0" applyFont="1" applyFill="1" applyBorder="1" applyAlignment="1" applyProtection="1">
      <alignment vertical="center" shrinkToFit="1"/>
    </xf>
    <xf numFmtId="0" fontId="0" fillId="3" borderId="0" xfId="0" quotePrefix="1" applyFill="1" applyProtection="1">
      <alignment vertical="center"/>
      <protection hidden="1"/>
    </xf>
    <xf numFmtId="0" fontId="0" fillId="3" borderId="61" xfId="0" applyFill="1" applyBorder="1" applyAlignment="1" applyProtection="1">
      <alignment horizontal="center" vertical="center"/>
      <protection locked="0" hidden="1"/>
    </xf>
    <xf numFmtId="0" fontId="0" fillId="6" borderId="61" xfId="0" applyFill="1" applyBorder="1" applyAlignment="1" applyProtection="1">
      <alignment horizontal="center" vertical="center"/>
      <protection hidden="1"/>
    </xf>
    <xf numFmtId="0" fontId="0" fillId="6" borderId="43" xfId="0" applyFill="1" applyBorder="1" applyAlignment="1" applyProtection="1">
      <alignment horizontal="center" vertical="center"/>
      <protection hidden="1"/>
    </xf>
    <xf numFmtId="0" fontId="0" fillId="6" borderId="44" xfId="0" applyFill="1" applyBorder="1" applyAlignment="1" applyProtection="1">
      <alignment horizontal="center" vertical="center"/>
      <protection hidden="1"/>
    </xf>
    <xf numFmtId="0" fontId="0" fillId="6" borderId="59" xfId="0" applyFill="1" applyBorder="1" applyAlignment="1" applyProtection="1">
      <alignment horizontal="center" vertical="center"/>
      <protection hidden="1"/>
    </xf>
    <xf numFmtId="0" fontId="0" fillId="6" borderId="2" xfId="0" applyFont="1" applyFill="1" applyBorder="1" applyProtection="1">
      <alignment vertical="center"/>
    </xf>
    <xf numFmtId="0" fontId="0" fillId="6" borderId="7" xfId="0" applyFont="1" applyFill="1" applyBorder="1" applyProtection="1">
      <alignment vertical="center"/>
    </xf>
    <xf numFmtId="0" fontId="0" fillId="6" borderId="56" xfId="0" applyFont="1" applyFill="1" applyBorder="1" applyProtection="1">
      <alignment vertical="center"/>
    </xf>
    <xf numFmtId="0" fontId="0" fillId="3" borderId="76" xfId="0" applyFont="1" applyFill="1" applyBorder="1" applyAlignment="1" applyProtection="1">
      <alignment horizontal="center" vertical="center" shrinkToFit="1"/>
      <protection locked="0"/>
    </xf>
    <xf numFmtId="0" fontId="0" fillId="3" borderId="54" xfId="0" applyFont="1" applyFill="1" applyBorder="1" applyAlignment="1" applyProtection="1">
      <alignment horizontal="center" vertical="center"/>
      <protection locked="0"/>
    </xf>
    <xf numFmtId="0" fontId="0" fillId="3" borderId="54" xfId="0" applyFont="1" applyFill="1" applyBorder="1" applyAlignment="1" applyProtection="1">
      <alignment horizontal="center" vertical="center" shrinkToFit="1"/>
      <protection locked="0"/>
    </xf>
    <xf numFmtId="0" fontId="34" fillId="6" borderId="114" xfId="0" applyFont="1" applyFill="1" applyBorder="1" applyAlignment="1" applyProtection="1">
      <alignment horizontal="left" vertical="center"/>
      <protection hidden="1"/>
    </xf>
    <xf numFmtId="0" fontId="0" fillId="6" borderId="6" xfId="0" applyFont="1" applyFill="1" applyBorder="1" applyAlignment="1" applyProtection="1">
      <alignment horizontal="center" vertical="center"/>
      <protection hidden="1"/>
    </xf>
    <xf numFmtId="0" fontId="0" fillId="6" borderId="90" xfId="0" applyFont="1" applyFill="1" applyBorder="1" applyAlignment="1" applyProtection="1">
      <alignment horizontal="center" vertical="center"/>
      <protection hidden="1"/>
    </xf>
    <xf numFmtId="0" fontId="28" fillId="3" borderId="0" xfId="0" applyFont="1" applyFill="1" applyBorder="1" applyAlignment="1" applyProtection="1">
      <alignment horizontal="left" vertical="center" wrapText="1"/>
      <protection hidden="1"/>
    </xf>
    <xf numFmtId="0" fontId="0" fillId="3" borderId="16" xfId="0" applyFill="1" applyBorder="1" applyAlignment="1" applyProtection="1">
      <alignment vertical="center"/>
      <protection hidden="1"/>
    </xf>
    <xf numFmtId="0" fontId="0" fillId="3" borderId="17" xfId="0" applyFill="1" applyBorder="1" applyAlignment="1" applyProtection="1">
      <alignment vertical="center"/>
      <protection hidden="1"/>
    </xf>
    <xf numFmtId="0" fontId="0" fillId="3" borderId="16" xfId="0" applyFill="1" applyBorder="1" applyAlignment="1" applyProtection="1">
      <alignment horizontal="center" vertical="center"/>
      <protection hidden="1"/>
    </xf>
    <xf numFmtId="0" fontId="0" fillId="3" borderId="17" xfId="0" applyFill="1" applyBorder="1" applyAlignment="1" applyProtection="1">
      <alignment horizontal="center" vertical="center"/>
      <protection hidden="1"/>
    </xf>
    <xf numFmtId="0" fontId="0" fillId="11" borderId="18" xfId="0" applyFill="1" applyBorder="1" applyAlignment="1" applyProtection="1">
      <alignment horizontal="center" vertical="center"/>
      <protection hidden="1"/>
    </xf>
    <xf numFmtId="0" fontId="0" fillId="11" borderId="19" xfId="0" applyFill="1" applyBorder="1" applyAlignment="1" applyProtection="1">
      <alignment horizontal="center" vertical="center"/>
      <protection hidden="1"/>
    </xf>
    <xf numFmtId="0" fontId="0" fillId="11" borderId="20" xfId="0" applyFill="1" applyBorder="1" applyAlignment="1" applyProtection="1">
      <alignment horizontal="center" vertical="center"/>
      <protection hidden="1"/>
    </xf>
    <xf numFmtId="0" fontId="0" fillId="11" borderId="18" xfId="0" applyFill="1" applyBorder="1" applyAlignment="1">
      <alignment horizontal="center" vertical="center"/>
    </xf>
    <xf numFmtId="0" fontId="0" fillId="11" borderId="19" xfId="0" applyFill="1" applyBorder="1" applyAlignment="1">
      <alignment horizontal="center" vertical="center"/>
    </xf>
    <xf numFmtId="0" fontId="0" fillId="11" borderId="20" xfId="0" applyFill="1" applyBorder="1" applyAlignment="1">
      <alignment horizontal="center" vertical="center"/>
    </xf>
    <xf numFmtId="0" fontId="56" fillId="3" borderId="23" xfId="1" applyFont="1" applyFill="1" applyBorder="1" applyAlignment="1" applyProtection="1">
      <alignment horizontal="center" vertical="center"/>
      <protection hidden="1"/>
    </xf>
    <xf numFmtId="0" fontId="56" fillId="3" borderId="22" xfId="1" applyFont="1" applyFill="1" applyBorder="1" applyAlignment="1" applyProtection="1">
      <alignment horizontal="center" vertical="center"/>
      <protection hidden="1"/>
    </xf>
    <xf numFmtId="0" fontId="56" fillId="3" borderId="24" xfId="1" applyFont="1" applyFill="1" applyBorder="1" applyAlignment="1" applyProtection="1">
      <alignment horizontal="center" vertical="center"/>
      <protection hidden="1"/>
    </xf>
    <xf numFmtId="0" fontId="56" fillId="3" borderId="25" xfId="1" applyFont="1" applyFill="1" applyBorder="1" applyAlignment="1" applyProtection="1">
      <alignment horizontal="center" vertical="center"/>
      <protection hidden="1"/>
    </xf>
    <xf numFmtId="0" fontId="56" fillId="3" borderId="0" xfId="1" applyFont="1" applyFill="1" applyBorder="1" applyAlignment="1" applyProtection="1">
      <alignment horizontal="center" vertical="center"/>
      <protection hidden="1"/>
    </xf>
    <xf numFmtId="0" fontId="56" fillId="3" borderId="26" xfId="1" applyFont="1" applyFill="1" applyBorder="1" applyAlignment="1" applyProtection="1">
      <alignment horizontal="center" vertical="center"/>
      <protection hidden="1"/>
    </xf>
    <xf numFmtId="0" fontId="56" fillId="3" borderId="27" xfId="1" applyFont="1" applyFill="1" applyBorder="1" applyAlignment="1" applyProtection="1">
      <alignment horizontal="center" vertical="center"/>
      <protection hidden="1"/>
    </xf>
    <xf numFmtId="0" fontId="56" fillId="3" borderId="28" xfId="1" applyFont="1" applyFill="1" applyBorder="1" applyAlignment="1" applyProtection="1">
      <alignment horizontal="center" vertical="center"/>
      <protection hidden="1"/>
    </xf>
    <xf numFmtId="0" fontId="56" fillId="3" borderId="29" xfId="1" applyFont="1" applyFill="1" applyBorder="1" applyAlignment="1" applyProtection="1">
      <alignment horizontal="center" vertical="center"/>
      <protection hidden="1"/>
    </xf>
    <xf numFmtId="0" fontId="52" fillId="3" borderId="42" xfId="0" applyFont="1" applyFill="1" applyBorder="1" applyAlignment="1" applyProtection="1">
      <alignment horizontal="center" vertical="center"/>
      <protection hidden="1"/>
    </xf>
    <xf numFmtId="0" fontId="52" fillId="3" borderId="43" xfId="0" applyFont="1" applyFill="1" applyBorder="1" applyAlignment="1" applyProtection="1">
      <alignment horizontal="center" vertical="center"/>
      <protection hidden="1"/>
    </xf>
    <xf numFmtId="0" fontId="52" fillId="3" borderId="44" xfId="0" applyFont="1" applyFill="1" applyBorder="1" applyAlignment="1" applyProtection="1">
      <alignment horizontal="center" vertical="center"/>
      <protection hidden="1"/>
    </xf>
    <xf numFmtId="0" fontId="52" fillId="3" borderId="51" xfId="0" applyFont="1" applyFill="1" applyBorder="1" applyAlignment="1" applyProtection="1">
      <alignment horizontal="center" vertical="center"/>
      <protection hidden="1"/>
    </xf>
    <xf numFmtId="0" fontId="52" fillId="3" borderId="52" xfId="0" applyFont="1" applyFill="1" applyBorder="1" applyAlignment="1" applyProtection="1">
      <alignment horizontal="center" vertical="center"/>
      <protection hidden="1"/>
    </xf>
    <xf numFmtId="0" fontId="52" fillId="3" borderId="53" xfId="0" applyFont="1" applyFill="1" applyBorder="1" applyAlignment="1" applyProtection="1">
      <alignment horizontal="center" vertical="center"/>
      <protection hidden="1"/>
    </xf>
    <xf numFmtId="0" fontId="0" fillId="3" borderId="0" xfId="0" applyFill="1" applyBorder="1" applyAlignment="1" applyProtection="1">
      <alignment horizontal="left" vertical="center" wrapText="1"/>
      <protection hidden="1"/>
    </xf>
    <xf numFmtId="0" fontId="0" fillId="3" borderId="26" xfId="0" applyFill="1" applyBorder="1" applyAlignment="1" applyProtection="1">
      <alignment horizontal="left" vertical="center" wrapText="1"/>
      <protection hidden="1"/>
    </xf>
    <xf numFmtId="0" fontId="0" fillId="3" borderId="0" xfId="0" applyFill="1" applyAlignment="1" applyProtection="1">
      <alignment horizontal="left" vertical="center" wrapText="1"/>
      <protection hidden="1"/>
    </xf>
    <xf numFmtId="0" fontId="32" fillId="3" borderId="0" xfId="0" applyFont="1" applyFill="1" applyBorder="1" applyAlignment="1" applyProtection="1">
      <alignment horizontal="left" vertical="center" wrapText="1"/>
      <protection hidden="1"/>
    </xf>
    <xf numFmtId="0" fontId="32" fillId="3" borderId="26" xfId="0" applyFont="1" applyFill="1" applyBorder="1" applyAlignment="1" applyProtection="1">
      <alignment horizontal="left" vertical="center" wrapText="1"/>
      <protection hidden="1"/>
    </xf>
    <xf numFmtId="0" fontId="0" fillId="3" borderId="0" xfId="0" applyFill="1" applyBorder="1" applyAlignment="1" applyProtection="1">
      <alignment horizontal="left" vertical="center"/>
      <protection hidden="1"/>
    </xf>
    <xf numFmtId="0" fontId="0" fillId="3" borderId="26" xfId="0" applyFill="1" applyBorder="1" applyAlignment="1" applyProtection="1">
      <alignment horizontal="left" vertical="center"/>
      <protection hidden="1"/>
    </xf>
    <xf numFmtId="0" fontId="52" fillId="3" borderId="23" xfId="0" applyFont="1" applyFill="1" applyBorder="1" applyAlignment="1" applyProtection="1">
      <alignment horizontal="center" vertical="center"/>
      <protection hidden="1"/>
    </xf>
    <xf numFmtId="0" fontId="52" fillId="3" borderId="22" xfId="0" applyFont="1" applyFill="1" applyBorder="1" applyAlignment="1" applyProtection="1">
      <alignment horizontal="center" vertical="center"/>
      <protection hidden="1"/>
    </xf>
    <xf numFmtId="0" fontId="52" fillId="3" borderId="25" xfId="0" applyFont="1" applyFill="1" applyBorder="1" applyAlignment="1" applyProtection="1">
      <alignment horizontal="center" vertical="center"/>
      <protection hidden="1"/>
    </xf>
    <xf numFmtId="0" fontId="52" fillId="3" borderId="0" xfId="0" applyFont="1" applyFill="1" applyBorder="1" applyAlignment="1" applyProtection="1">
      <alignment horizontal="center" vertical="center"/>
      <protection hidden="1"/>
    </xf>
    <xf numFmtId="0" fontId="0" fillId="3" borderId="77" xfId="0" applyFill="1" applyBorder="1" applyAlignment="1" applyProtection="1">
      <alignment horizontal="center" vertical="center"/>
      <protection locked="0" hidden="1"/>
    </xf>
    <xf numFmtId="0" fontId="0" fillId="3" borderId="61" xfId="0" applyFill="1" applyBorder="1" applyAlignment="1" applyProtection="1">
      <alignment horizontal="center" vertical="center"/>
      <protection locked="0" hidden="1"/>
    </xf>
    <xf numFmtId="0" fontId="0" fillId="3" borderId="59" xfId="0" applyFill="1" applyBorder="1" applyAlignment="1" applyProtection="1">
      <alignment horizontal="center" vertical="center"/>
      <protection locked="0" hidden="1"/>
    </xf>
    <xf numFmtId="0" fontId="0" fillId="6" borderId="8" xfId="0" applyFill="1" applyBorder="1" applyAlignment="1" applyProtection="1">
      <alignment horizontal="left" vertical="center" wrapText="1"/>
      <protection hidden="1"/>
    </xf>
    <xf numFmtId="0" fontId="0" fillId="6" borderId="1" xfId="0" applyFill="1" applyBorder="1" applyAlignment="1" applyProtection="1">
      <alignment horizontal="left" vertical="center" wrapText="1"/>
      <protection hidden="1"/>
    </xf>
    <xf numFmtId="0" fontId="0" fillId="6" borderId="2" xfId="0" applyFill="1" applyBorder="1" applyAlignment="1" applyProtection="1">
      <alignment horizontal="left" vertical="center" wrapText="1"/>
      <protection hidden="1"/>
    </xf>
    <xf numFmtId="0" fontId="0" fillId="6" borderId="67" xfId="0" applyFill="1" applyBorder="1" applyAlignment="1" applyProtection="1">
      <alignment horizontal="left" vertical="center" wrapText="1"/>
      <protection hidden="1"/>
    </xf>
    <xf numFmtId="0" fontId="0" fillId="6" borderId="52" xfId="0" applyFill="1" applyBorder="1" applyAlignment="1" applyProtection="1">
      <alignment horizontal="left" vertical="center" wrapText="1"/>
      <protection hidden="1"/>
    </xf>
    <xf numFmtId="0" fontId="0" fillId="6" borderId="56" xfId="0" applyFill="1" applyBorder="1" applyAlignment="1" applyProtection="1">
      <alignment horizontal="left" vertical="center" wrapText="1"/>
      <protection hidden="1"/>
    </xf>
    <xf numFmtId="0" fontId="0" fillId="6" borderId="15" xfId="0" applyFill="1" applyBorder="1" applyAlignment="1" applyProtection="1">
      <alignment horizontal="center" vertical="center"/>
      <protection hidden="1"/>
    </xf>
    <xf numFmtId="0" fontId="0" fillId="6" borderId="18" xfId="0" applyFill="1" applyBorder="1" applyAlignment="1" applyProtection="1">
      <alignment horizontal="center" vertical="center"/>
      <protection hidden="1"/>
    </xf>
    <xf numFmtId="0" fontId="0" fillId="6" borderId="8" xfId="0" applyFill="1" applyBorder="1" applyAlignment="1" applyProtection="1">
      <alignment vertical="center" wrapText="1"/>
      <protection hidden="1"/>
    </xf>
    <xf numFmtId="0" fontId="0" fillId="6" borderId="1" xfId="0" applyFill="1" applyBorder="1" applyAlignment="1" applyProtection="1">
      <alignment vertical="center" wrapText="1"/>
      <protection hidden="1"/>
    </xf>
    <xf numFmtId="0" fontId="0" fillId="6" borderId="67" xfId="0" applyFill="1" applyBorder="1" applyAlignment="1" applyProtection="1">
      <alignment vertical="center" wrapText="1"/>
      <protection hidden="1"/>
    </xf>
    <xf numFmtId="0" fontId="0" fillId="6" borderId="52" xfId="0" applyFill="1" applyBorder="1" applyAlignment="1" applyProtection="1">
      <alignment vertical="center" wrapText="1"/>
      <protection hidden="1"/>
    </xf>
    <xf numFmtId="0" fontId="0" fillId="3" borderId="74" xfId="0" applyFill="1" applyBorder="1" applyAlignment="1" applyProtection="1">
      <alignment horizontal="center" vertical="center"/>
      <protection locked="0" hidden="1"/>
    </xf>
    <xf numFmtId="0" fontId="0" fillId="3" borderId="75" xfId="0" applyFill="1" applyBorder="1" applyAlignment="1" applyProtection="1">
      <alignment horizontal="center" vertical="center"/>
      <protection locked="0" hidden="1"/>
    </xf>
    <xf numFmtId="0" fontId="0" fillId="3" borderId="81" xfId="0" applyFill="1" applyBorder="1" applyAlignment="1" applyProtection="1">
      <alignment horizontal="center" vertical="center"/>
      <protection locked="0" hidden="1"/>
    </xf>
    <xf numFmtId="0" fontId="0" fillId="3" borderId="76" xfId="0" applyFill="1" applyBorder="1" applyAlignment="1" applyProtection="1">
      <alignment horizontal="center" vertical="center"/>
      <protection locked="0" hidden="1"/>
    </xf>
    <xf numFmtId="176" fontId="0" fillId="6" borderId="20" xfId="0" applyNumberFormat="1" applyFill="1" applyBorder="1" applyAlignment="1" applyProtection="1">
      <alignment horizontal="right" vertical="center"/>
      <protection hidden="1"/>
    </xf>
    <xf numFmtId="176" fontId="0" fillId="6" borderId="15" xfId="0" applyNumberFormat="1" applyFill="1" applyBorder="1" applyAlignment="1" applyProtection="1">
      <alignment horizontal="right" vertical="center"/>
      <protection hidden="1"/>
    </xf>
    <xf numFmtId="0" fontId="24" fillId="3" borderId="0" xfId="0" applyFont="1" applyFill="1" applyAlignment="1" applyProtection="1">
      <alignment horizontal="left" vertical="center"/>
      <protection hidden="1"/>
    </xf>
    <xf numFmtId="0" fontId="0" fillId="3" borderId="6" xfId="0" applyFill="1" applyBorder="1" applyAlignment="1" applyProtection="1">
      <alignment horizontal="left" vertical="center"/>
      <protection hidden="1"/>
    </xf>
    <xf numFmtId="0" fontId="0" fillId="3" borderId="74" xfId="0" applyFill="1" applyBorder="1" applyAlignment="1" applyProtection="1">
      <alignment horizontal="center" vertical="center" shrinkToFit="1"/>
      <protection locked="0" hidden="1"/>
    </xf>
    <xf numFmtId="0" fontId="0" fillId="3" borderId="76" xfId="0" applyFill="1" applyBorder="1" applyAlignment="1" applyProtection="1">
      <alignment horizontal="center" vertical="center" shrinkToFit="1"/>
      <protection locked="0" hidden="1"/>
    </xf>
    <xf numFmtId="0" fontId="0" fillId="3" borderId="41" xfId="0" applyFill="1" applyBorder="1" applyAlignment="1" applyProtection="1">
      <alignment horizontal="center" vertical="center"/>
      <protection locked="0" hidden="1"/>
    </xf>
    <xf numFmtId="0" fontId="0" fillId="3" borderId="62" xfId="0" applyFill="1" applyBorder="1" applyAlignment="1" applyProtection="1">
      <alignment horizontal="center" vertical="center"/>
      <protection locked="0" hidden="1"/>
    </xf>
    <xf numFmtId="0" fontId="0" fillId="3" borderId="63" xfId="0" applyFill="1" applyBorder="1" applyAlignment="1" applyProtection="1">
      <alignment horizontal="center" vertical="center"/>
      <protection locked="0" hidden="1"/>
    </xf>
    <xf numFmtId="0" fontId="0" fillId="6" borderId="16" xfId="0" applyFill="1" applyBorder="1" applyAlignment="1" applyProtection="1">
      <alignment horizontal="center" vertical="center"/>
      <protection hidden="1"/>
    </xf>
    <xf numFmtId="0" fontId="0" fillId="6" borderId="82" xfId="0" applyFill="1" applyBorder="1" applyAlignment="1" applyProtection="1">
      <alignment horizontal="center" vertical="center"/>
      <protection hidden="1"/>
    </xf>
    <xf numFmtId="0" fontId="0" fillId="6" borderId="91" xfId="0" applyFill="1" applyBorder="1" applyAlignment="1" applyProtection="1">
      <alignment horizontal="center" vertical="center"/>
      <protection hidden="1"/>
    </xf>
    <xf numFmtId="0" fontId="0" fillId="6" borderId="83" xfId="0" applyFill="1" applyBorder="1" applyAlignment="1" applyProtection="1">
      <alignment horizontal="center" vertical="center"/>
      <protection hidden="1"/>
    </xf>
    <xf numFmtId="0" fontId="0" fillId="6" borderId="92" xfId="0" applyFill="1" applyBorder="1" applyAlignment="1" applyProtection="1">
      <alignment horizontal="center" vertical="center"/>
      <protection hidden="1"/>
    </xf>
    <xf numFmtId="0" fontId="0" fillId="6" borderId="84" xfId="0" applyFill="1" applyBorder="1" applyAlignment="1" applyProtection="1">
      <alignment horizontal="center" vertical="center"/>
      <protection hidden="1"/>
    </xf>
    <xf numFmtId="0" fontId="0" fillId="6" borderId="93" xfId="0" applyFill="1" applyBorder="1" applyAlignment="1" applyProtection="1">
      <alignment horizontal="center" vertical="center"/>
      <protection hidden="1"/>
    </xf>
    <xf numFmtId="0" fontId="0" fillId="6" borderId="8" xfId="0" applyFill="1" applyBorder="1" applyAlignment="1" applyProtection="1">
      <alignment horizontal="center" vertical="center" textRotation="255" wrapText="1"/>
      <protection hidden="1"/>
    </xf>
    <xf numFmtId="0" fontId="0" fillId="6" borderId="1" xfId="0" applyFill="1" applyBorder="1" applyAlignment="1" applyProtection="1">
      <alignment horizontal="center" vertical="center" textRotation="255" wrapText="1"/>
      <protection hidden="1"/>
    </xf>
    <xf numFmtId="0" fontId="0" fillId="6" borderId="2" xfId="0" applyFill="1" applyBorder="1" applyAlignment="1" applyProtection="1">
      <alignment horizontal="center" vertical="center" textRotation="255" wrapText="1"/>
      <protection hidden="1"/>
    </xf>
    <xf numFmtId="0" fontId="0" fillId="6" borderId="3" xfId="0" applyFill="1" applyBorder="1" applyAlignment="1" applyProtection="1">
      <alignment horizontal="center" vertical="center" textRotation="255" wrapText="1"/>
      <protection hidden="1"/>
    </xf>
    <xf numFmtId="0" fontId="0" fillId="6" borderId="0" xfId="0" applyFill="1" applyBorder="1" applyAlignment="1" applyProtection="1">
      <alignment horizontal="center" vertical="center" textRotation="255" wrapText="1"/>
      <protection hidden="1"/>
    </xf>
    <xf numFmtId="0" fontId="0" fillId="6" borderId="4" xfId="0" applyFill="1" applyBorder="1" applyAlignment="1" applyProtection="1">
      <alignment horizontal="center" vertical="center" textRotation="255" wrapText="1"/>
      <protection hidden="1"/>
    </xf>
    <xf numFmtId="0" fontId="0" fillId="6" borderId="5" xfId="0" applyFill="1" applyBorder="1" applyAlignment="1" applyProtection="1">
      <alignment horizontal="center" vertical="center" textRotation="255" wrapText="1"/>
      <protection hidden="1"/>
    </xf>
    <xf numFmtId="0" fontId="0" fillId="6" borderId="6" xfId="0" applyFill="1" applyBorder="1" applyAlignment="1" applyProtection="1">
      <alignment horizontal="center" vertical="center" textRotation="255" wrapText="1"/>
      <protection hidden="1"/>
    </xf>
    <xf numFmtId="0" fontId="0" fillId="6" borderId="7" xfId="0" applyFill="1" applyBorder="1" applyAlignment="1" applyProtection="1">
      <alignment horizontal="center" vertical="center" textRotation="255" wrapText="1"/>
      <protection hidden="1"/>
    </xf>
    <xf numFmtId="0" fontId="0" fillId="6" borderId="15" xfId="0" applyFill="1" applyBorder="1" applyAlignment="1" applyProtection="1">
      <alignment horizontal="center" vertical="center" wrapText="1"/>
      <protection hidden="1"/>
    </xf>
    <xf numFmtId="0" fontId="0" fillId="6" borderId="16" xfId="0" applyFill="1" applyBorder="1" applyAlignment="1" applyProtection="1">
      <alignment horizontal="center" vertical="center" wrapText="1"/>
      <protection hidden="1"/>
    </xf>
    <xf numFmtId="0" fontId="0" fillId="6" borderId="15" xfId="0" applyFill="1" applyBorder="1" applyAlignment="1" applyProtection="1">
      <alignment horizontal="distributed" vertical="center" justifyLastLine="1"/>
      <protection hidden="1"/>
    </xf>
    <xf numFmtId="177" fontId="0" fillId="3" borderId="74" xfId="0" applyNumberFormat="1" applyFill="1" applyBorder="1" applyAlignment="1" applyProtection="1">
      <alignment horizontal="right" vertical="center"/>
      <protection locked="0" hidden="1"/>
    </xf>
    <xf numFmtId="177" fontId="0" fillId="3" borderId="75" xfId="0" applyNumberFormat="1" applyFill="1" applyBorder="1" applyAlignment="1" applyProtection="1">
      <alignment horizontal="right" vertical="center"/>
      <protection locked="0" hidden="1"/>
    </xf>
    <xf numFmtId="177" fontId="0" fillId="3" borderId="76" xfId="0" applyNumberFormat="1" applyFill="1" applyBorder="1" applyAlignment="1" applyProtection="1">
      <alignment horizontal="right" vertical="center"/>
      <protection locked="0" hidden="1"/>
    </xf>
    <xf numFmtId="177" fontId="0" fillId="4" borderId="20" xfId="0" applyNumberFormat="1" applyFill="1" applyBorder="1" applyAlignment="1" applyProtection="1">
      <alignment horizontal="right" vertical="center"/>
      <protection hidden="1"/>
    </xf>
    <xf numFmtId="177" fontId="0" fillId="4" borderId="15" xfId="0" applyNumberFormat="1" applyFill="1" applyBorder="1" applyAlignment="1" applyProtection="1">
      <alignment horizontal="right" vertical="center"/>
      <protection hidden="1"/>
    </xf>
    <xf numFmtId="0" fontId="34" fillId="3" borderId="38" xfId="0" applyFont="1" applyFill="1" applyBorder="1" applyAlignment="1" applyProtection="1">
      <alignment horizontal="left" vertical="center"/>
      <protection hidden="1"/>
    </xf>
    <xf numFmtId="0" fontId="34" fillId="3" borderId="39" xfId="0" applyFont="1" applyFill="1" applyBorder="1" applyAlignment="1" applyProtection="1">
      <alignment horizontal="left" vertical="center"/>
      <protection hidden="1"/>
    </xf>
    <xf numFmtId="0" fontId="34" fillId="3" borderId="40" xfId="0" applyFont="1" applyFill="1" applyBorder="1" applyAlignment="1" applyProtection="1">
      <alignment horizontal="left" vertical="center"/>
      <protection hidden="1"/>
    </xf>
    <xf numFmtId="0" fontId="0" fillId="6" borderId="15" xfId="0" applyFill="1" applyBorder="1" applyAlignment="1" applyProtection="1">
      <alignment horizontal="distributed" vertical="center" indent="1"/>
      <protection hidden="1"/>
    </xf>
    <xf numFmtId="0" fontId="0" fillId="6" borderId="18" xfId="0" applyFill="1" applyBorder="1" applyAlignment="1" applyProtection="1">
      <alignment horizontal="distributed" vertical="center" justifyLastLine="1"/>
      <protection hidden="1"/>
    </xf>
    <xf numFmtId="176" fontId="0" fillId="3" borderId="74" xfId="0" applyNumberFormat="1" applyFill="1" applyBorder="1" applyAlignment="1" applyProtection="1">
      <alignment horizontal="right" vertical="center"/>
      <protection locked="0" hidden="1"/>
    </xf>
    <xf numFmtId="176" fontId="0" fillId="3" borderId="75" xfId="0" applyNumberFormat="1" applyFill="1" applyBorder="1" applyAlignment="1" applyProtection="1">
      <alignment horizontal="right" vertical="center"/>
      <protection locked="0" hidden="1"/>
    </xf>
    <xf numFmtId="176" fontId="0" fillId="3" borderId="76" xfId="0" applyNumberFormat="1" applyFill="1" applyBorder="1" applyAlignment="1" applyProtection="1">
      <alignment horizontal="right" vertical="center"/>
      <protection locked="0" hidden="1"/>
    </xf>
    <xf numFmtId="0" fontId="0" fillId="6" borderId="19" xfId="0" applyFill="1" applyBorder="1" applyAlignment="1" applyProtection="1">
      <alignment horizontal="center" vertical="center"/>
      <protection hidden="1"/>
    </xf>
    <xf numFmtId="0" fontId="55" fillId="3" borderId="28" xfId="1" applyFont="1" applyFill="1" applyBorder="1" applyAlignment="1" applyProtection="1">
      <alignment horizontal="center" vertical="center"/>
      <protection hidden="1"/>
    </xf>
    <xf numFmtId="0" fontId="0" fillId="6" borderId="77" xfId="0" applyFill="1" applyBorder="1" applyAlignment="1" applyProtection="1">
      <alignment horizontal="center" vertical="center"/>
      <protection hidden="1"/>
    </xf>
    <xf numFmtId="0" fontId="0" fillId="6" borderId="61" xfId="0" applyFill="1" applyBorder="1" applyAlignment="1" applyProtection="1">
      <alignment horizontal="center" vertical="center"/>
      <protection hidden="1"/>
    </xf>
    <xf numFmtId="38" fontId="0" fillId="6" borderId="18" xfId="2" applyFont="1" applyFill="1" applyBorder="1" applyAlignment="1" applyProtection="1">
      <alignment horizontal="right" vertical="center"/>
      <protection hidden="1"/>
    </xf>
    <xf numFmtId="38" fontId="0" fillId="6" borderId="19" xfId="2" applyFont="1" applyFill="1" applyBorder="1" applyAlignment="1" applyProtection="1">
      <alignment horizontal="right" vertical="center"/>
      <protection hidden="1"/>
    </xf>
    <xf numFmtId="38" fontId="0" fillId="6" borderId="20" xfId="2" applyFont="1" applyFill="1" applyBorder="1" applyAlignment="1" applyProtection="1">
      <alignment horizontal="right" vertical="center"/>
      <protection hidden="1"/>
    </xf>
    <xf numFmtId="0" fontId="0" fillId="6" borderId="8" xfId="0" applyFill="1" applyBorder="1" applyAlignment="1" applyProtection="1">
      <alignment horizontal="distributed" vertical="center" justifyLastLine="1"/>
      <protection hidden="1"/>
    </xf>
    <xf numFmtId="0" fontId="0" fillId="6" borderId="1" xfId="0" applyFill="1" applyBorder="1" applyAlignment="1" applyProtection="1">
      <alignment horizontal="distributed" vertical="center" justifyLastLine="1"/>
      <protection hidden="1"/>
    </xf>
    <xf numFmtId="0" fontId="0" fillId="6" borderId="2" xfId="0" applyFill="1" applyBorder="1" applyAlignment="1" applyProtection="1">
      <alignment horizontal="distributed" vertical="center" justifyLastLine="1"/>
      <protection hidden="1"/>
    </xf>
    <xf numFmtId="0" fontId="0" fillId="6" borderId="3" xfId="0" applyFill="1" applyBorder="1" applyAlignment="1" applyProtection="1">
      <alignment horizontal="distributed" vertical="center" justifyLastLine="1"/>
      <protection hidden="1"/>
    </xf>
    <xf numFmtId="0" fontId="0" fillId="6" borderId="0" xfId="0" applyFill="1" applyBorder="1" applyAlignment="1" applyProtection="1">
      <alignment horizontal="distributed" vertical="center" justifyLastLine="1"/>
      <protection hidden="1"/>
    </xf>
    <xf numFmtId="0" fontId="0" fillId="6" borderId="4" xfId="0" applyFill="1" applyBorder="1" applyAlignment="1" applyProtection="1">
      <alignment horizontal="distributed" vertical="center" justifyLastLine="1"/>
      <protection hidden="1"/>
    </xf>
    <xf numFmtId="0" fontId="0" fillId="6" borderId="5" xfId="0" applyFill="1" applyBorder="1" applyAlignment="1" applyProtection="1">
      <alignment horizontal="distributed" vertical="center" justifyLastLine="1"/>
      <protection hidden="1"/>
    </xf>
    <xf numFmtId="0" fontId="0" fillId="6" borderId="6" xfId="0" applyFill="1" applyBorder="1" applyAlignment="1" applyProtection="1">
      <alignment horizontal="distributed" vertical="center" justifyLastLine="1"/>
      <protection hidden="1"/>
    </xf>
    <xf numFmtId="0" fontId="0" fillId="6" borderId="7" xfId="0" applyFill="1" applyBorder="1" applyAlignment="1" applyProtection="1">
      <alignment horizontal="distributed" vertical="center" justifyLastLine="1"/>
      <protection hidden="1"/>
    </xf>
    <xf numFmtId="177" fontId="0" fillId="3" borderId="77" xfId="0" applyNumberFormat="1" applyFill="1" applyBorder="1" applyAlignment="1" applyProtection="1">
      <alignment horizontal="right" vertical="center"/>
      <protection locked="0" hidden="1"/>
    </xf>
    <xf numFmtId="177" fontId="0" fillId="3" borderId="61" xfId="0" applyNumberFormat="1" applyFill="1" applyBorder="1" applyAlignment="1" applyProtection="1">
      <alignment horizontal="right" vertical="center"/>
      <protection locked="0" hidden="1"/>
    </xf>
    <xf numFmtId="177" fontId="0" fillId="3" borderId="59" xfId="0" applyNumberFormat="1" applyFill="1" applyBorder="1" applyAlignment="1" applyProtection="1">
      <alignment horizontal="right" vertical="center"/>
      <protection locked="0" hidden="1"/>
    </xf>
    <xf numFmtId="0" fontId="0" fillId="3" borderId="23" xfId="0" applyFill="1" applyBorder="1" applyAlignment="1" applyProtection="1">
      <alignment horizontal="left" vertical="center" wrapText="1"/>
      <protection hidden="1"/>
    </xf>
    <xf numFmtId="0" fontId="0" fillId="3" borderId="22" xfId="0" applyFill="1" applyBorder="1" applyAlignment="1" applyProtection="1">
      <alignment horizontal="left" vertical="center" wrapText="1"/>
      <protection hidden="1"/>
    </xf>
    <xf numFmtId="0" fontId="0" fillId="3" borderId="24" xfId="0" applyFill="1" applyBorder="1" applyAlignment="1" applyProtection="1">
      <alignment horizontal="left" vertical="center" wrapText="1"/>
      <protection hidden="1"/>
    </xf>
    <xf numFmtId="0" fontId="0" fillId="3" borderId="25" xfId="0" applyFill="1" applyBorder="1" applyAlignment="1" applyProtection="1">
      <alignment horizontal="left" vertical="center" wrapText="1"/>
      <protection hidden="1"/>
    </xf>
    <xf numFmtId="0" fontId="0" fillId="3" borderId="27" xfId="0" applyFill="1" applyBorder="1" applyAlignment="1" applyProtection="1">
      <alignment horizontal="left" vertical="center" wrapText="1"/>
      <protection hidden="1"/>
    </xf>
    <xf numFmtId="0" fontId="0" fillId="3" borderId="28" xfId="0" applyFill="1" applyBorder="1" applyAlignment="1" applyProtection="1">
      <alignment horizontal="left" vertical="center" wrapText="1"/>
      <protection hidden="1"/>
    </xf>
    <xf numFmtId="0" fontId="0" fillId="3" borderId="29" xfId="0" applyFill="1" applyBorder="1" applyAlignment="1" applyProtection="1">
      <alignment horizontal="left" vertical="center" wrapText="1"/>
      <protection hidden="1"/>
    </xf>
    <xf numFmtId="0" fontId="22" fillId="3" borderId="73" xfId="1" applyFill="1" applyBorder="1" applyAlignment="1" applyProtection="1">
      <alignment horizontal="center" vertical="center"/>
      <protection hidden="1"/>
    </xf>
    <xf numFmtId="0" fontId="0" fillId="6" borderId="8" xfId="0" applyFill="1" applyBorder="1" applyAlignment="1" applyProtection="1">
      <alignment horizontal="distributed" vertical="center" indent="1"/>
      <protection hidden="1"/>
    </xf>
    <xf numFmtId="0" fontId="0" fillId="6" borderId="1" xfId="0" applyFill="1" applyBorder="1" applyAlignment="1" applyProtection="1">
      <alignment horizontal="distributed" vertical="center" indent="1"/>
      <protection hidden="1"/>
    </xf>
    <xf numFmtId="0" fontId="0" fillId="6" borderId="2" xfId="0" applyFill="1" applyBorder="1" applyAlignment="1" applyProtection="1">
      <alignment horizontal="distributed" vertical="center" indent="1"/>
      <protection hidden="1"/>
    </xf>
    <xf numFmtId="0" fontId="0" fillId="3" borderId="0" xfId="0" applyFill="1" applyAlignment="1" applyProtection="1">
      <alignment horizontal="left" vertical="center"/>
      <protection hidden="1"/>
    </xf>
    <xf numFmtId="0" fontId="0" fillId="6" borderId="8" xfId="0" applyFill="1" applyBorder="1" applyAlignment="1" applyProtection="1">
      <alignment horizontal="distributed" vertical="center" wrapText="1" indent="1"/>
      <protection hidden="1"/>
    </xf>
    <xf numFmtId="0" fontId="0" fillId="6" borderId="1" xfId="0" applyFill="1" applyBorder="1" applyAlignment="1" applyProtection="1">
      <alignment horizontal="distributed" vertical="center" wrapText="1" indent="1"/>
      <protection hidden="1"/>
    </xf>
    <xf numFmtId="0" fontId="0" fillId="6" borderId="5" xfId="0" applyFill="1" applyBorder="1" applyAlignment="1" applyProtection="1">
      <alignment horizontal="distributed" vertical="center" wrapText="1" indent="1"/>
      <protection hidden="1"/>
    </xf>
    <xf numFmtId="0" fontId="0" fillId="6" borderId="6" xfId="0" applyFill="1" applyBorder="1" applyAlignment="1" applyProtection="1">
      <alignment horizontal="distributed" vertical="center" wrapText="1" indent="1"/>
      <protection hidden="1"/>
    </xf>
    <xf numFmtId="0" fontId="25" fillId="6" borderId="15" xfId="0" applyFont="1" applyFill="1" applyBorder="1" applyAlignment="1" applyProtection="1">
      <alignment horizontal="center" vertical="center"/>
      <protection hidden="1"/>
    </xf>
    <xf numFmtId="0" fontId="0" fillId="3" borderId="17" xfId="0" applyFill="1" applyBorder="1" applyAlignment="1" applyProtection="1">
      <alignment horizontal="left" vertical="center" wrapText="1"/>
      <protection hidden="1"/>
    </xf>
    <xf numFmtId="0" fontId="0" fillId="3" borderId="16" xfId="0" applyFill="1" applyBorder="1" applyAlignment="1" applyProtection="1">
      <alignment horizontal="left" vertical="center" wrapText="1"/>
      <protection hidden="1"/>
    </xf>
    <xf numFmtId="0" fontId="0" fillId="6" borderId="18" xfId="0" applyFill="1" applyBorder="1" applyAlignment="1" applyProtection="1">
      <alignment horizontal="distributed" vertical="center" indent="1"/>
      <protection hidden="1"/>
    </xf>
    <xf numFmtId="0" fontId="0" fillId="6" borderId="16" xfId="0" applyFill="1" applyBorder="1" applyAlignment="1" applyProtection="1">
      <alignment horizontal="distributed" vertical="center" indent="1"/>
      <protection hidden="1"/>
    </xf>
    <xf numFmtId="0" fontId="22" fillId="3" borderId="41" xfId="1" applyFill="1" applyBorder="1" applyAlignment="1" applyProtection="1">
      <alignment horizontal="center" vertical="center"/>
      <protection hidden="1"/>
    </xf>
    <xf numFmtId="0" fontId="22" fillId="3" borderId="62" xfId="1" applyFill="1" applyBorder="1" applyAlignment="1" applyProtection="1">
      <alignment horizontal="center" vertical="center"/>
      <protection hidden="1"/>
    </xf>
    <xf numFmtId="0" fontId="22" fillId="3" borderId="63" xfId="1" applyFill="1" applyBorder="1" applyAlignment="1" applyProtection="1">
      <alignment horizontal="center" vertical="center"/>
      <protection hidden="1"/>
    </xf>
    <xf numFmtId="0" fontId="22" fillId="3" borderId="72" xfId="1" applyFill="1" applyBorder="1" applyAlignment="1" applyProtection="1">
      <alignment horizontal="center" vertical="center"/>
      <protection hidden="1"/>
    </xf>
    <xf numFmtId="0" fontId="22" fillId="3" borderId="68" xfId="1" applyFill="1" applyBorder="1" applyAlignment="1" applyProtection="1">
      <alignment horizontal="center" vertical="center"/>
      <protection hidden="1"/>
    </xf>
    <xf numFmtId="0" fontId="22" fillId="3" borderId="69" xfId="1" applyFill="1" applyBorder="1" applyAlignment="1" applyProtection="1">
      <alignment horizontal="center" vertical="center"/>
      <protection hidden="1"/>
    </xf>
    <xf numFmtId="0" fontId="34" fillId="3" borderId="36" xfId="0" applyFont="1" applyFill="1" applyBorder="1" applyAlignment="1" applyProtection="1">
      <alignment horizontal="left" vertical="center"/>
      <protection hidden="1"/>
    </xf>
    <xf numFmtId="0" fontId="34" fillId="3" borderId="0" xfId="0" applyFont="1" applyFill="1" applyBorder="1" applyAlignment="1" applyProtection="1">
      <alignment horizontal="left" vertical="center"/>
      <protection hidden="1"/>
    </xf>
    <xf numFmtId="0" fontId="34" fillId="3" borderId="37" xfId="0" applyFont="1" applyFill="1" applyBorder="1" applyAlignment="1" applyProtection="1">
      <alignment horizontal="left" vertical="center"/>
      <protection hidden="1"/>
    </xf>
    <xf numFmtId="0" fontId="34" fillId="3" borderId="33" xfId="0" applyFont="1" applyFill="1" applyBorder="1" applyAlignment="1" applyProtection="1">
      <alignment horizontal="left" vertical="center"/>
      <protection hidden="1"/>
    </xf>
    <xf numFmtId="0" fontId="34" fillId="3" borderId="34" xfId="0" applyFont="1" applyFill="1" applyBorder="1" applyAlignment="1" applyProtection="1">
      <alignment horizontal="left" vertical="center"/>
      <protection hidden="1"/>
    </xf>
    <xf numFmtId="0" fontId="34" fillId="3" borderId="35" xfId="0" applyFont="1" applyFill="1" applyBorder="1" applyAlignment="1" applyProtection="1">
      <alignment horizontal="left" vertical="center"/>
      <protection hidden="1"/>
    </xf>
    <xf numFmtId="0" fontId="0" fillId="6" borderId="8" xfId="0" applyFill="1" applyBorder="1" applyAlignment="1" applyProtection="1">
      <alignment horizontal="center" vertical="center"/>
      <protection hidden="1"/>
    </xf>
    <xf numFmtId="0" fontId="0" fillId="6" borderId="1" xfId="0" applyFill="1" applyBorder="1" applyAlignment="1" applyProtection="1">
      <alignment horizontal="center" vertical="center"/>
      <protection hidden="1"/>
    </xf>
    <xf numFmtId="0" fontId="39" fillId="6" borderId="77" xfId="0" applyFont="1" applyFill="1" applyBorder="1" applyAlignment="1" applyProtection="1">
      <alignment horizontal="center" vertical="center"/>
      <protection hidden="1"/>
    </xf>
    <xf numFmtId="0" fontId="39" fillId="6" borderId="61" xfId="0" applyFont="1" applyFill="1" applyBorder="1" applyAlignment="1" applyProtection="1">
      <alignment horizontal="center" vertical="center"/>
      <protection hidden="1"/>
    </xf>
    <xf numFmtId="0" fontId="54" fillId="3" borderId="61" xfId="1" applyFont="1" applyFill="1" applyBorder="1" applyAlignment="1" applyProtection="1">
      <alignment horizontal="center" vertical="center"/>
      <protection hidden="1"/>
    </xf>
    <xf numFmtId="0" fontId="54" fillId="3" borderId="59" xfId="1" applyFont="1" applyFill="1" applyBorder="1" applyAlignment="1" applyProtection="1">
      <alignment horizontal="center" vertical="center"/>
      <protection hidden="1"/>
    </xf>
    <xf numFmtId="0" fontId="0" fillId="6" borderId="71" xfId="0" applyFill="1" applyBorder="1" applyAlignment="1" applyProtection="1">
      <alignment horizontal="center" vertical="center"/>
      <protection hidden="1"/>
    </xf>
    <xf numFmtId="0" fontId="0" fillId="6" borderId="79" xfId="0" applyFill="1" applyBorder="1" applyAlignment="1" applyProtection="1">
      <alignment horizontal="center" vertical="center"/>
      <protection hidden="1"/>
    </xf>
    <xf numFmtId="0" fontId="0" fillId="6" borderId="96" xfId="0" applyFill="1" applyBorder="1" applyAlignment="1" applyProtection="1">
      <alignment horizontal="center" vertical="center"/>
      <protection hidden="1"/>
    </xf>
    <xf numFmtId="0" fontId="36" fillId="6" borderId="85" xfId="0" applyFont="1" applyFill="1" applyBorder="1" applyAlignment="1" applyProtection="1">
      <alignment horizontal="center" vertical="center"/>
      <protection hidden="1"/>
    </xf>
    <xf numFmtId="0" fontId="36" fillId="6" borderId="57" xfId="0" applyFont="1" applyFill="1" applyBorder="1" applyAlignment="1" applyProtection="1">
      <alignment horizontal="center" vertical="center"/>
      <protection hidden="1"/>
    </xf>
    <xf numFmtId="0" fontId="36" fillId="6" borderId="58" xfId="0" applyFont="1" applyFill="1" applyBorder="1" applyAlignment="1" applyProtection="1">
      <alignment horizontal="center" vertical="center"/>
      <protection hidden="1"/>
    </xf>
    <xf numFmtId="0" fontId="0" fillId="6" borderId="71" xfId="0" applyFill="1" applyBorder="1" applyAlignment="1" applyProtection="1">
      <alignment horizontal="center" vertical="center" shrinkToFit="1"/>
      <protection hidden="1"/>
    </xf>
    <xf numFmtId="0" fontId="0" fillId="6" borderId="79" xfId="0" applyFill="1" applyBorder="1" applyAlignment="1" applyProtection="1">
      <alignment horizontal="center" vertical="center" shrinkToFit="1"/>
      <protection hidden="1"/>
    </xf>
    <xf numFmtId="0" fontId="0" fillId="6" borderId="96" xfId="0" applyFill="1" applyBorder="1" applyAlignment="1" applyProtection="1">
      <alignment horizontal="center" vertical="center" shrinkToFit="1"/>
      <protection hidden="1"/>
    </xf>
    <xf numFmtId="0" fontId="0" fillId="6" borderId="2" xfId="0" applyFill="1" applyBorder="1" applyAlignment="1" applyProtection="1">
      <alignment horizontal="center" vertical="center"/>
      <protection hidden="1"/>
    </xf>
    <xf numFmtId="0" fontId="0" fillId="6" borderId="67" xfId="0" applyFill="1" applyBorder="1" applyAlignment="1" applyProtection="1">
      <alignment horizontal="center" vertical="center"/>
      <protection hidden="1"/>
    </xf>
    <xf numFmtId="0" fontId="0" fillId="6" borderId="52" xfId="0" applyFill="1" applyBorder="1" applyAlignment="1" applyProtection="1">
      <alignment horizontal="center" vertical="center"/>
      <protection hidden="1"/>
    </xf>
    <xf numFmtId="0" fontId="0" fillId="6" borderId="56" xfId="0" applyFill="1" applyBorder="1" applyAlignment="1" applyProtection="1">
      <alignment horizontal="center" vertical="center"/>
      <protection hidden="1"/>
    </xf>
    <xf numFmtId="0" fontId="0" fillId="3" borderId="43" xfId="0" applyFill="1" applyBorder="1" applyAlignment="1" applyProtection="1">
      <alignment horizontal="center" vertical="center"/>
      <protection locked="0" hidden="1"/>
    </xf>
    <xf numFmtId="0" fontId="0" fillId="3" borderId="52" xfId="0" applyFill="1" applyBorder="1" applyAlignment="1" applyProtection="1">
      <alignment horizontal="center" vertical="center"/>
      <protection locked="0" hidden="1"/>
    </xf>
    <xf numFmtId="0" fontId="0" fillId="6" borderId="43" xfId="0" applyFill="1" applyBorder="1" applyAlignment="1" applyProtection="1">
      <alignment horizontal="center" vertical="center"/>
      <protection hidden="1"/>
    </xf>
    <xf numFmtId="0" fontId="0" fillId="6" borderId="44" xfId="0" applyFill="1" applyBorder="1" applyAlignment="1" applyProtection="1">
      <alignment horizontal="center" vertical="center"/>
      <protection hidden="1"/>
    </xf>
    <xf numFmtId="0" fontId="0" fillId="6" borderId="53" xfId="0" applyFill="1" applyBorder="1" applyAlignment="1" applyProtection="1">
      <alignment horizontal="center" vertical="center"/>
      <protection hidden="1"/>
    </xf>
    <xf numFmtId="0" fontId="25" fillId="3" borderId="23" xfId="0" applyFont="1" applyFill="1" applyBorder="1" applyAlignment="1" applyProtection="1">
      <alignment horizontal="left" vertical="center" wrapText="1" justifyLastLine="1"/>
      <protection hidden="1"/>
    </xf>
    <xf numFmtId="0" fontId="25" fillId="3" borderId="22" xfId="0" applyFont="1" applyFill="1" applyBorder="1" applyAlignment="1" applyProtection="1">
      <alignment horizontal="left" vertical="center" wrapText="1" justifyLastLine="1"/>
      <protection hidden="1"/>
    </xf>
    <xf numFmtId="0" fontId="25" fillId="3" borderId="24" xfId="0" applyFont="1" applyFill="1" applyBorder="1" applyAlignment="1" applyProtection="1">
      <alignment horizontal="left" vertical="center" wrapText="1" justifyLastLine="1"/>
      <protection hidden="1"/>
    </xf>
    <xf numFmtId="0" fontId="25" fillId="3" borderId="27" xfId="0" applyFont="1" applyFill="1" applyBorder="1" applyAlignment="1" applyProtection="1">
      <alignment horizontal="left" vertical="center" wrapText="1" justifyLastLine="1"/>
      <protection hidden="1"/>
    </xf>
    <xf numFmtId="0" fontId="25" fillId="3" borderId="28" xfId="0" applyFont="1" applyFill="1" applyBorder="1" applyAlignment="1" applyProtection="1">
      <alignment horizontal="left" vertical="center" wrapText="1" justifyLastLine="1"/>
      <protection hidden="1"/>
    </xf>
    <xf numFmtId="0" fontId="25" fillId="3" borderId="29" xfId="0" applyFont="1" applyFill="1" applyBorder="1" applyAlignment="1" applyProtection="1">
      <alignment horizontal="left" vertical="center" wrapText="1" justifyLastLine="1"/>
      <protection hidden="1"/>
    </xf>
    <xf numFmtId="0" fontId="37" fillId="6" borderId="15" xfId="0" applyFont="1" applyFill="1" applyBorder="1" applyAlignment="1" applyProtection="1">
      <alignment horizontal="distributed" vertical="center" wrapText="1" indent="1"/>
      <protection hidden="1"/>
    </xf>
    <xf numFmtId="0" fontId="37" fillId="6" borderId="18" xfId="0" applyFont="1" applyFill="1" applyBorder="1" applyAlignment="1" applyProtection="1">
      <alignment horizontal="distributed" vertical="center" wrapText="1" indent="1"/>
      <protection hidden="1"/>
    </xf>
    <xf numFmtId="176" fontId="0" fillId="3" borderId="42" xfId="0" applyNumberFormat="1" applyFill="1" applyBorder="1" applyAlignment="1" applyProtection="1">
      <alignment horizontal="right" vertical="center"/>
      <protection locked="0" hidden="1"/>
    </xf>
    <xf numFmtId="176" fontId="0" fillId="3" borderId="43" xfId="0" applyNumberFormat="1" applyFill="1" applyBorder="1" applyAlignment="1" applyProtection="1">
      <alignment horizontal="right" vertical="center"/>
      <protection locked="0" hidden="1"/>
    </xf>
    <xf numFmtId="176" fontId="0" fillId="3" borderId="44" xfId="0" applyNumberFormat="1" applyFill="1" applyBorder="1" applyAlignment="1" applyProtection="1">
      <alignment horizontal="right" vertical="center"/>
      <protection locked="0" hidden="1"/>
    </xf>
    <xf numFmtId="176" fontId="0" fillId="3" borderId="95" xfId="0" applyNumberFormat="1" applyFill="1" applyBorder="1" applyAlignment="1" applyProtection="1">
      <alignment horizontal="right" vertical="center"/>
      <protection locked="0" hidden="1"/>
    </xf>
    <xf numFmtId="176" fontId="0" fillId="3" borderId="52" xfId="0" applyNumberFormat="1" applyFill="1" applyBorder="1" applyAlignment="1" applyProtection="1">
      <alignment horizontal="right" vertical="center"/>
      <protection locked="0" hidden="1"/>
    </xf>
    <xf numFmtId="176" fontId="0" fillId="3" borderId="53" xfId="0" applyNumberFormat="1" applyFill="1" applyBorder="1" applyAlignment="1" applyProtection="1">
      <alignment horizontal="right" vertical="center"/>
      <protection locked="0" hidden="1"/>
    </xf>
    <xf numFmtId="0" fontId="36" fillId="3" borderId="0" xfId="0" applyFont="1" applyFill="1" applyBorder="1" applyAlignment="1" applyProtection="1">
      <alignment horizontal="center" vertical="center"/>
      <protection hidden="1"/>
    </xf>
    <xf numFmtId="0" fontId="34" fillId="3" borderId="23" xfId="0" applyFont="1" applyFill="1" applyBorder="1" applyAlignment="1" applyProtection="1">
      <alignment horizontal="left" vertical="center" wrapText="1"/>
      <protection hidden="1"/>
    </xf>
    <xf numFmtId="0" fontId="34" fillId="3" borderId="22" xfId="0" applyFont="1" applyFill="1" applyBorder="1" applyAlignment="1" applyProtection="1">
      <alignment horizontal="left" vertical="center" wrapText="1"/>
      <protection hidden="1"/>
    </xf>
    <xf numFmtId="0" fontId="34" fillId="3" borderId="24" xfId="0" applyFont="1" applyFill="1" applyBorder="1" applyAlignment="1" applyProtection="1">
      <alignment horizontal="left" vertical="center" wrapText="1"/>
      <protection hidden="1"/>
    </xf>
    <xf numFmtId="0" fontId="34" fillId="3" borderId="27" xfId="0" applyFont="1" applyFill="1" applyBorder="1" applyAlignment="1" applyProtection="1">
      <alignment horizontal="left" vertical="center" wrapText="1"/>
      <protection hidden="1"/>
    </xf>
    <xf numFmtId="0" fontId="34" fillId="3" borderId="28" xfId="0" applyFont="1" applyFill="1" applyBorder="1" applyAlignment="1" applyProtection="1">
      <alignment horizontal="left" vertical="center" wrapText="1"/>
      <protection hidden="1"/>
    </xf>
    <xf numFmtId="0" fontId="34" fillId="3" borderId="29" xfId="0" applyFont="1" applyFill="1" applyBorder="1" applyAlignment="1" applyProtection="1">
      <alignment horizontal="left" vertical="center" wrapText="1"/>
      <protection hidden="1"/>
    </xf>
    <xf numFmtId="0" fontId="37" fillId="3" borderId="23" xfId="0" applyFont="1" applyFill="1" applyBorder="1" applyAlignment="1" applyProtection="1">
      <alignment horizontal="left" vertical="center" wrapText="1"/>
      <protection hidden="1"/>
    </xf>
    <xf numFmtId="0" fontId="37" fillId="3" borderId="22" xfId="0" applyFont="1" applyFill="1" applyBorder="1" applyAlignment="1" applyProtection="1">
      <alignment horizontal="left" vertical="center" wrapText="1"/>
      <protection hidden="1"/>
    </xf>
    <xf numFmtId="0" fontId="37" fillId="3" borderId="24" xfId="0" applyFont="1" applyFill="1" applyBorder="1" applyAlignment="1" applyProtection="1">
      <alignment horizontal="left" vertical="center" wrapText="1"/>
      <protection hidden="1"/>
    </xf>
    <xf numFmtId="0" fontId="37" fillId="3" borderId="27" xfId="0" applyFont="1" applyFill="1" applyBorder="1" applyAlignment="1" applyProtection="1">
      <alignment horizontal="left" vertical="center" wrapText="1"/>
      <protection hidden="1"/>
    </xf>
    <xf numFmtId="0" fontId="37" fillId="3" borderId="28" xfId="0" applyFont="1" applyFill="1" applyBorder="1" applyAlignment="1" applyProtection="1">
      <alignment horizontal="left" vertical="center" wrapText="1"/>
      <protection hidden="1"/>
    </xf>
    <xf numFmtId="0" fontId="37" fillId="3" borderId="29" xfId="0" applyFont="1" applyFill="1" applyBorder="1" applyAlignment="1" applyProtection="1">
      <alignment horizontal="left" vertical="center" wrapText="1"/>
      <protection hidden="1"/>
    </xf>
    <xf numFmtId="0" fontId="37" fillId="3" borderId="23" xfId="0" applyFont="1" applyFill="1" applyBorder="1" applyAlignment="1" applyProtection="1">
      <alignment horizontal="left" vertical="center"/>
      <protection hidden="1"/>
    </xf>
    <xf numFmtId="0" fontId="37" fillId="3" borderId="22" xfId="0" applyFont="1" applyFill="1" applyBorder="1" applyAlignment="1" applyProtection="1">
      <alignment horizontal="left" vertical="center"/>
      <protection hidden="1"/>
    </xf>
    <xf numFmtId="0" fontId="37" fillId="3" borderId="24" xfId="0" applyFont="1" applyFill="1" applyBorder="1" applyAlignment="1" applyProtection="1">
      <alignment horizontal="left" vertical="center"/>
      <protection hidden="1"/>
    </xf>
    <xf numFmtId="0" fontId="37" fillId="3" borderId="27" xfId="0" applyFont="1" applyFill="1" applyBorder="1" applyAlignment="1" applyProtection="1">
      <alignment horizontal="left" vertical="center"/>
      <protection hidden="1"/>
    </xf>
    <xf numFmtId="0" fontId="37" fillId="3" borderId="28" xfId="0" applyFont="1" applyFill="1" applyBorder="1" applyAlignment="1" applyProtection="1">
      <alignment horizontal="left" vertical="center"/>
      <protection hidden="1"/>
    </xf>
    <xf numFmtId="0" fontId="37" fillId="3" borderId="29" xfId="0" applyFont="1" applyFill="1" applyBorder="1" applyAlignment="1" applyProtection="1">
      <alignment horizontal="left" vertical="center"/>
      <protection hidden="1"/>
    </xf>
    <xf numFmtId="0" fontId="37" fillId="6" borderId="15" xfId="0" applyFont="1" applyFill="1" applyBorder="1" applyAlignment="1" applyProtection="1">
      <alignment horizontal="distributed" vertical="center" indent="1"/>
      <protection hidden="1"/>
    </xf>
    <xf numFmtId="0" fontId="37" fillId="6" borderId="18" xfId="0" applyFont="1" applyFill="1" applyBorder="1" applyAlignment="1" applyProtection="1">
      <alignment horizontal="distributed" vertical="center" indent="1"/>
      <protection hidden="1"/>
    </xf>
    <xf numFmtId="0" fontId="47" fillId="3" borderId="0" xfId="0" applyFont="1" applyFill="1" applyBorder="1" applyAlignment="1" applyProtection="1">
      <alignment horizontal="left" vertical="center"/>
      <protection hidden="1"/>
    </xf>
    <xf numFmtId="0" fontId="0" fillId="3" borderId="42" xfId="0" applyFill="1" applyBorder="1" applyAlignment="1" applyProtection="1">
      <alignment horizontal="center" vertical="center"/>
      <protection locked="0" hidden="1"/>
    </xf>
    <xf numFmtId="0" fontId="0" fillId="3" borderId="44" xfId="0" applyFill="1" applyBorder="1" applyAlignment="1" applyProtection="1">
      <alignment horizontal="center" vertical="center"/>
      <protection locked="0" hidden="1"/>
    </xf>
    <xf numFmtId="0" fontId="0" fillId="3" borderId="51" xfId="0" applyFill="1" applyBorder="1" applyAlignment="1" applyProtection="1">
      <alignment horizontal="center" vertical="center"/>
      <protection locked="0" hidden="1"/>
    </xf>
    <xf numFmtId="0" fontId="0" fillId="3" borderId="53" xfId="0" applyFill="1" applyBorder="1" applyAlignment="1" applyProtection="1">
      <alignment horizontal="center" vertical="center"/>
      <protection locked="0" hidden="1"/>
    </xf>
    <xf numFmtId="0" fontId="39" fillId="3" borderId="10" xfId="0" applyNumberFormat="1" applyFont="1" applyFill="1" applyBorder="1" applyAlignment="1" applyProtection="1">
      <alignment horizontal="center" vertical="center"/>
      <protection hidden="1"/>
    </xf>
    <xf numFmtId="0" fontId="39" fillId="3" borderId="9" xfId="0" applyNumberFormat="1" applyFont="1" applyFill="1" applyBorder="1" applyAlignment="1" applyProtection="1">
      <alignment horizontal="center" vertical="center"/>
      <protection hidden="1"/>
    </xf>
    <xf numFmtId="0" fontId="39" fillId="3" borderId="11" xfId="0" applyNumberFormat="1" applyFont="1" applyFill="1" applyBorder="1" applyAlignment="1" applyProtection="1">
      <alignment horizontal="center" vertical="center"/>
      <protection hidden="1"/>
    </xf>
    <xf numFmtId="0" fontId="39" fillId="3" borderId="12" xfId="0" applyNumberFormat="1" applyFont="1" applyFill="1" applyBorder="1" applyAlignment="1" applyProtection="1">
      <alignment horizontal="center" vertical="center"/>
      <protection hidden="1"/>
    </xf>
    <xf numFmtId="0" fontId="39" fillId="3" borderId="13" xfId="0" applyNumberFormat="1" applyFont="1" applyFill="1" applyBorder="1" applyAlignment="1" applyProtection="1">
      <alignment horizontal="center" vertical="center"/>
      <protection hidden="1"/>
    </xf>
    <xf numFmtId="0" fontId="39" fillId="3" borderId="14" xfId="0" applyNumberFormat="1" applyFont="1" applyFill="1" applyBorder="1" applyAlignment="1" applyProtection="1">
      <alignment horizontal="center" vertical="center"/>
      <protection hidden="1"/>
    </xf>
    <xf numFmtId="0" fontId="0" fillId="6" borderId="78" xfId="0" applyFill="1" applyBorder="1" applyAlignment="1" applyProtection="1">
      <alignment horizontal="center" vertical="center"/>
      <protection hidden="1"/>
    </xf>
    <xf numFmtId="0" fontId="22" fillId="3" borderId="74" xfId="1" applyFill="1" applyBorder="1" applyAlignment="1" applyProtection="1">
      <alignment horizontal="center" vertical="center"/>
      <protection hidden="1"/>
    </xf>
    <xf numFmtId="0" fontId="22" fillId="3" borderId="75" xfId="1" applyFill="1" applyBorder="1" applyAlignment="1" applyProtection="1">
      <alignment horizontal="center" vertical="center"/>
      <protection hidden="1"/>
    </xf>
    <xf numFmtId="0" fontId="22" fillId="3" borderId="76" xfId="1" applyFill="1" applyBorder="1" applyAlignment="1" applyProtection="1">
      <alignment horizontal="center" vertical="center"/>
      <protection hidden="1"/>
    </xf>
    <xf numFmtId="0" fontId="22" fillId="3" borderId="77" xfId="1" applyFill="1" applyBorder="1" applyAlignment="1" applyProtection="1">
      <alignment horizontal="center" vertical="center"/>
      <protection hidden="1"/>
    </xf>
    <xf numFmtId="0" fontId="22" fillId="3" borderId="61" xfId="1" applyFill="1" applyBorder="1" applyAlignment="1" applyProtection="1">
      <alignment horizontal="center" vertical="center"/>
      <protection hidden="1"/>
    </xf>
    <xf numFmtId="0" fontId="22" fillId="3" borderId="59" xfId="1" applyFill="1" applyBorder="1" applyAlignment="1" applyProtection="1">
      <alignment horizontal="center" vertical="center"/>
      <protection hidden="1"/>
    </xf>
    <xf numFmtId="0" fontId="0" fillId="6" borderId="8" xfId="0" applyFill="1" applyBorder="1" applyAlignment="1" applyProtection="1">
      <alignment horizontal="left" vertical="center" wrapText="1" indent="1"/>
      <protection hidden="1"/>
    </xf>
    <xf numFmtId="0" fontId="0" fillId="6" borderId="1" xfId="0" applyFill="1" applyBorder="1" applyAlignment="1" applyProtection="1">
      <alignment horizontal="left" vertical="center" indent="1"/>
      <protection hidden="1"/>
    </xf>
    <xf numFmtId="0" fontId="0" fillId="6" borderId="5" xfId="0" applyFill="1" applyBorder="1" applyAlignment="1" applyProtection="1">
      <alignment horizontal="left" vertical="center" indent="1"/>
      <protection hidden="1"/>
    </xf>
    <xf numFmtId="0" fontId="0" fillId="6" borderId="6" xfId="0" applyFill="1" applyBorder="1" applyAlignment="1" applyProtection="1">
      <alignment horizontal="left" vertical="center" indent="1"/>
      <protection hidden="1"/>
    </xf>
    <xf numFmtId="0" fontId="0" fillId="3" borderId="0" xfId="0" applyFill="1" applyAlignment="1" applyProtection="1">
      <alignment horizontal="center" vertical="center"/>
      <protection hidden="1"/>
    </xf>
    <xf numFmtId="49" fontId="0" fillId="3" borderId="43" xfId="0" applyNumberFormat="1" applyFill="1" applyBorder="1" applyAlignment="1" applyProtection="1">
      <alignment horizontal="center" vertical="center"/>
      <protection locked="0" hidden="1"/>
    </xf>
    <xf numFmtId="49" fontId="0" fillId="3" borderId="52" xfId="0" applyNumberFormat="1" applyFill="1" applyBorder="1" applyAlignment="1" applyProtection="1">
      <alignment horizontal="center" vertical="center"/>
      <protection locked="0" hidden="1"/>
    </xf>
    <xf numFmtId="49" fontId="0" fillId="3" borderId="44" xfId="0" applyNumberFormat="1" applyFill="1" applyBorder="1" applyAlignment="1" applyProtection="1">
      <alignment horizontal="center" vertical="center"/>
      <protection locked="0" hidden="1"/>
    </xf>
    <xf numFmtId="49" fontId="0" fillId="3" borderId="53" xfId="0" applyNumberFormat="1" applyFill="1" applyBorder="1" applyAlignment="1" applyProtection="1">
      <alignment horizontal="center" vertical="center"/>
      <protection locked="0" hidden="1"/>
    </xf>
    <xf numFmtId="0" fontId="0" fillId="3" borderId="41" xfId="0" applyFill="1" applyBorder="1" applyAlignment="1" applyProtection="1">
      <alignment horizontal="left" vertical="center"/>
      <protection locked="0" hidden="1"/>
    </xf>
    <xf numFmtId="0" fontId="0" fillId="3" borderId="62" xfId="0" applyFill="1" applyBorder="1" applyAlignment="1" applyProtection="1">
      <alignment horizontal="left" vertical="center"/>
      <protection locked="0" hidden="1"/>
    </xf>
    <xf numFmtId="0" fontId="0" fillId="3" borderId="63" xfId="0" applyFill="1" applyBorder="1" applyAlignment="1" applyProtection="1">
      <alignment horizontal="left" vertical="center"/>
      <protection locked="0" hidden="1"/>
    </xf>
    <xf numFmtId="0" fontId="0" fillId="3" borderId="72" xfId="0" applyFill="1" applyBorder="1" applyAlignment="1" applyProtection="1">
      <alignment horizontal="left" vertical="center"/>
      <protection locked="0" hidden="1"/>
    </xf>
    <xf numFmtId="0" fontId="0" fillId="3" borderId="68" xfId="0" applyFill="1" applyBorder="1" applyAlignment="1" applyProtection="1">
      <alignment horizontal="left" vertical="center"/>
      <protection locked="0" hidden="1"/>
    </xf>
    <xf numFmtId="0" fontId="0" fillId="3" borderId="69" xfId="0" applyFill="1" applyBorder="1" applyAlignment="1" applyProtection="1">
      <alignment horizontal="left" vertical="center"/>
      <protection locked="0" hidden="1"/>
    </xf>
    <xf numFmtId="0" fontId="0" fillId="6" borderId="18" xfId="0" applyFill="1" applyBorder="1" applyAlignment="1" applyProtection="1">
      <alignment horizontal="center" vertical="center" wrapText="1"/>
      <protection hidden="1"/>
    </xf>
    <xf numFmtId="0" fontId="0" fillId="6" borderId="19" xfId="0" applyFill="1" applyBorder="1" applyAlignment="1" applyProtection="1">
      <alignment horizontal="center" vertical="center" wrapText="1"/>
      <protection hidden="1"/>
    </xf>
    <xf numFmtId="0" fontId="22" fillId="3" borderId="42" xfId="1" applyFill="1" applyBorder="1" applyAlignment="1" applyProtection="1">
      <alignment horizontal="center" vertical="center"/>
      <protection hidden="1"/>
    </xf>
    <xf numFmtId="0" fontId="22" fillId="3" borderId="43" xfId="1" applyFill="1" applyBorder="1" applyAlignment="1" applyProtection="1">
      <alignment horizontal="center" vertical="center"/>
      <protection hidden="1"/>
    </xf>
    <xf numFmtId="0" fontId="22" fillId="3" borderId="44" xfId="1" applyFill="1" applyBorder="1" applyAlignment="1" applyProtection="1">
      <alignment horizontal="center" vertical="center"/>
      <protection hidden="1"/>
    </xf>
    <xf numFmtId="0" fontId="22" fillId="3" borderId="51" xfId="1" applyFill="1" applyBorder="1" applyAlignment="1" applyProtection="1">
      <alignment horizontal="center" vertical="center"/>
      <protection hidden="1"/>
    </xf>
    <xf numFmtId="0" fontId="22" fillId="3" borderId="52" xfId="1" applyFill="1" applyBorder="1" applyAlignment="1" applyProtection="1">
      <alignment horizontal="center" vertical="center"/>
      <protection hidden="1"/>
    </xf>
    <xf numFmtId="0" fontId="22" fillId="3" borderId="53" xfId="1" applyFill="1" applyBorder="1" applyAlignment="1" applyProtection="1">
      <alignment horizontal="center" vertical="center"/>
      <protection hidden="1"/>
    </xf>
    <xf numFmtId="0" fontId="24" fillId="3" borderId="0" xfId="0" applyFont="1" applyFill="1" applyBorder="1" applyAlignment="1" applyProtection="1">
      <alignment horizontal="left" vertical="center"/>
      <protection hidden="1"/>
    </xf>
    <xf numFmtId="0" fontId="24" fillId="3" borderId="0" xfId="0" applyFont="1" applyFill="1" applyBorder="1" applyAlignment="1" applyProtection="1">
      <alignment horizontal="left" vertical="center" wrapText="1"/>
      <protection hidden="1"/>
    </xf>
    <xf numFmtId="0" fontId="0" fillId="6" borderId="15" xfId="0" applyFill="1" applyBorder="1" applyAlignment="1" applyProtection="1">
      <alignment horizontal="left" vertical="center" wrapText="1" indent="1"/>
      <protection hidden="1"/>
    </xf>
    <xf numFmtId="0" fontId="0" fillId="6" borderId="18" xfId="0" applyFill="1" applyBorder="1" applyAlignment="1" applyProtection="1">
      <alignment horizontal="left" vertical="center" wrapText="1" indent="1"/>
      <protection hidden="1"/>
    </xf>
    <xf numFmtId="0" fontId="0" fillId="6" borderId="8" xfId="0" applyFill="1" applyBorder="1" applyAlignment="1" applyProtection="1">
      <alignment horizontal="left" vertical="center" indent="1"/>
      <protection hidden="1"/>
    </xf>
    <xf numFmtId="0" fontId="0" fillId="6" borderId="2" xfId="0" applyFill="1" applyBorder="1" applyAlignment="1" applyProtection="1">
      <alignment horizontal="left" vertical="center" indent="1"/>
      <protection hidden="1"/>
    </xf>
    <xf numFmtId="0" fontId="0" fillId="3" borderId="8" xfId="0" applyFill="1" applyBorder="1" applyAlignment="1" applyProtection="1">
      <alignment horizontal="left" vertical="center" wrapText="1"/>
      <protection hidden="1"/>
    </xf>
    <xf numFmtId="0" fontId="0" fillId="3" borderId="1" xfId="0" applyFill="1" applyBorder="1" applyAlignment="1" applyProtection="1">
      <alignment horizontal="left" vertical="center" wrapText="1"/>
      <protection hidden="1"/>
    </xf>
    <xf numFmtId="0" fontId="0" fillId="3" borderId="2" xfId="0" applyFill="1" applyBorder="1" applyAlignment="1" applyProtection="1">
      <alignment horizontal="left" vertical="center" wrapText="1"/>
      <protection hidden="1"/>
    </xf>
    <xf numFmtId="0" fontId="0" fillId="3" borderId="5" xfId="0" applyFill="1" applyBorder="1" applyAlignment="1" applyProtection="1">
      <alignment horizontal="left" vertical="center" wrapText="1"/>
      <protection hidden="1"/>
    </xf>
    <xf numFmtId="0" fontId="0" fillId="3" borderId="6" xfId="0" applyFill="1" applyBorder="1" applyAlignment="1" applyProtection="1">
      <alignment horizontal="left" vertical="center" wrapText="1"/>
      <protection hidden="1"/>
    </xf>
    <xf numFmtId="0" fontId="0" fillId="3" borderId="7" xfId="0" applyFill="1" applyBorder="1" applyAlignment="1" applyProtection="1">
      <alignment horizontal="left" vertical="center" wrapText="1"/>
      <protection hidden="1"/>
    </xf>
    <xf numFmtId="0" fontId="0" fillId="3" borderId="70" xfId="0" applyFill="1" applyBorder="1" applyAlignment="1" applyProtection="1">
      <alignment horizontal="center" vertical="center"/>
      <protection locked="0" hidden="1"/>
    </xf>
    <xf numFmtId="0" fontId="61" fillId="3" borderId="45" xfId="0" applyFont="1" applyFill="1" applyBorder="1" applyAlignment="1" applyProtection="1">
      <alignment horizontal="center" vertical="center"/>
      <protection hidden="1"/>
    </xf>
    <xf numFmtId="0" fontId="61" fillId="3" borderId="0" xfId="0" applyFont="1" applyFill="1" applyBorder="1" applyAlignment="1" applyProtection="1">
      <alignment horizontal="center" vertical="center"/>
      <protection hidden="1"/>
    </xf>
    <xf numFmtId="0" fontId="24" fillId="3" borderId="57" xfId="0" applyFont="1" applyFill="1" applyBorder="1" applyAlignment="1" applyProtection="1">
      <alignment horizontal="center" vertical="center"/>
      <protection locked="0" hidden="1"/>
    </xf>
    <xf numFmtId="0" fontId="24" fillId="3" borderId="87" xfId="0" applyFont="1" applyFill="1" applyBorder="1" applyAlignment="1" applyProtection="1">
      <alignment horizontal="center" vertical="center"/>
      <protection locked="0" hidden="1"/>
    </xf>
    <xf numFmtId="0" fontId="24" fillId="3" borderId="58" xfId="0" applyFont="1" applyFill="1" applyBorder="1" applyAlignment="1" applyProtection="1">
      <alignment horizontal="center" vertical="center"/>
      <protection locked="0" hidden="1"/>
    </xf>
    <xf numFmtId="0" fontId="24" fillId="3" borderId="88" xfId="0" applyFont="1" applyFill="1" applyBorder="1" applyAlignment="1" applyProtection="1">
      <alignment horizontal="center" vertical="center"/>
      <protection locked="0" hidden="1"/>
    </xf>
    <xf numFmtId="0" fontId="24" fillId="3" borderId="118" xfId="0" applyFont="1" applyFill="1" applyBorder="1" applyAlignment="1" applyProtection="1">
      <alignment horizontal="center" vertical="center"/>
      <protection locked="0" hidden="1"/>
    </xf>
    <xf numFmtId="0" fontId="24" fillId="3" borderId="56" xfId="0" applyFont="1" applyFill="1" applyBorder="1" applyAlignment="1" applyProtection="1">
      <alignment horizontal="center" vertical="center"/>
      <protection locked="0" hidden="1"/>
    </xf>
    <xf numFmtId="0" fontId="108" fillId="6" borderId="8" xfId="0" applyFont="1" applyFill="1" applyBorder="1" applyAlignment="1" applyProtection="1">
      <alignment horizontal="center" vertical="center" wrapText="1"/>
      <protection hidden="1"/>
    </xf>
    <xf numFmtId="0" fontId="108" fillId="6" borderId="1" xfId="0" applyFont="1" applyFill="1" applyBorder="1" applyAlignment="1" applyProtection="1">
      <alignment horizontal="center" vertical="center" wrapText="1"/>
      <protection hidden="1"/>
    </xf>
    <xf numFmtId="0" fontId="108" fillId="6" borderId="5" xfId="0" applyFont="1" applyFill="1" applyBorder="1" applyAlignment="1" applyProtection="1">
      <alignment horizontal="center" vertical="center" wrapText="1"/>
      <protection hidden="1"/>
    </xf>
    <xf numFmtId="0" fontId="108" fillId="6" borderId="6" xfId="0" applyFont="1" applyFill="1" applyBorder="1" applyAlignment="1" applyProtection="1">
      <alignment horizontal="center" vertical="center" wrapText="1"/>
      <protection hidden="1"/>
    </xf>
    <xf numFmtId="49" fontId="0" fillId="3" borderId="42" xfId="0" applyNumberFormat="1" applyFill="1" applyBorder="1" applyAlignment="1" applyProtection="1">
      <alignment horizontal="center" vertical="center"/>
      <protection locked="0" hidden="1"/>
    </xf>
    <xf numFmtId="49" fontId="0" fillId="3" borderId="51" xfId="0" applyNumberFormat="1" applyFill="1" applyBorder="1" applyAlignment="1" applyProtection="1">
      <alignment horizontal="center" vertical="center"/>
      <protection locked="0" hidden="1"/>
    </xf>
    <xf numFmtId="176" fontId="0" fillId="3" borderId="77" xfId="0" applyNumberFormat="1" applyFill="1" applyBorder="1" applyAlignment="1" applyProtection="1">
      <alignment horizontal="right" vertical="center" shrinkToFit="1"/>
      <protection locked="0" hidden="1"/>
    </xf>
    <xf numFmtId="176" fontId="0" fillId="3" borderId="61" xfId="0" applyNumberFormat="1" applyFill="1" applyBorder="1" applyAlignment="1" applyProtection="1">
      <alignment horizontal="right" vertical="center" shrinkToFit="1"/>
      <protection locked="0" hidden="1"/>
    </xf>
    <xf numFmtId="176" fontId="0" fillId="3" borderId="59" xfId="0" applyNumberFormat="1" applyFill="1" applyBorder="1" applyAlignment="1" applyProtection="1">
      <alignment horizontal="right" vertical="center" shrinkToFit="1"/>
      <protection locked="0" hidden="1"/>
    </xf>
    <xf numFmtId="0" fontId="0" fillId="6" borderId="17" xfId="0" applyFill="1" applyBorder="1" applyAlignment="1" applyProtection="1">
      <alignment horizontal="distributed" vertical="center" wrapText="1" indent="1"/>
      <protection hidden="1"/>
    </xf>
    <xf numFmtId="0" fontId="0" fillId="6" borderId="15" xfId="0" applyFill="1" applyBorder="1" applyAlignment="1" applyProtection="1">
      <alignment horizontal="distributed" vertical="center" wrapText="1" indent="1"/>
      <protection hidden="1"/>
    </xf>
    <xf numFmtId="176" fontId="0" fillId="6" borderId="5" xfId="0" applyNumberFormat="1" applyFill="1" applyBorder="1" applyAlignment="1" applyProtection="1">
      <alignment horizontal="right" vertical="center"/>
      <protection hidden="1"/>
    </xf>
    <xf numFmtId="176" fontId="0" fillId="6" borderId="6" xfId="0" applyNumberFormat="1" applyFill="1" applyBorder="1" applyAlignment="1" applyProtection="1">
      <alignment horizontal="right" vertical="center"/>
      <protection hidden="1"/>
    </xf>
    <xf numFmtId="176" fontId="0" fillId="3" borderId="77" xfId="0" applyNumberFormat="1" applyFill="1" applyBorder="1" applyAlignment="1" applyProtection="1">
      <alignment horizontal="right" vertical="center"/>
      <protection locked="0" hidden="1"/>
    </xf>
    <xf numFmtId="176" fontId="0" fillId="3" borderId="61" xfId="0" applyNumberFormat="1" applyFill="1" applyBorder="1" applyAlignment="1" applyProtection="1">
      <alignment horizontal="right" vertical="center"/>
      <protection locked="0" hidden="1"/>
    </xf>
    <xf numFmtId="176" fontId="0" fillId="3" borderId="59" xfId="0" applyNumberFormat="1" applyFill="1" applyBorder="1" applyAlignment="1" applyProtection="1">
      <alignment horizontal="right" vertical="center"/>
      <protection locked="0" hidden="1"/>
    </xf>
    <xf numFmtId="0" fontId="0" fillId="6" borderId="8" xfId="0" applyNumberFormat="1" applyFill="1" applyBorder="1" applyAlignment="1" applyProtection="1">
      <alignment horizontal="left" vertical="center" wrapText="1" indent="1"/>
      <protection hidden="1"/>
    </xf>
    <xf numFmtId="0" fontId="0" fillId="6" borderId="1" xfId="0" applyNumberFormat="1" applyFill="1" applyBorder="1" applyAlignment="1" applyProtection="1">
      <alignment horizontal="left" vertical="center" wrapText="1" indent="1"/>
      <protection hidden="1"/>
    </xf>
    <xf numFmtId="0" fontId="0" fillId="6" borderId="5" xfId="0" applyNumberFormat="1" applyFill="1" applyBorder="1" applyAlignment="1" applyProtection="1">
      <alignment horizontal="left" vertical="center" wrapText="1" indent="1"/>
      <protection hidden="1"/>
    </xf>
    <xf numFmtId="0" fontId="0" fillId="6" borderId="6" xfId="0" applyNumberFormat="1" applyFill="1" applyBorder="1" applyAlignment="1" applyProtection="1">
      <alignment horizontal="left" vertical="center" wrapText="1" indent="1"/>
      <protection hidden="1"/>
    </xf>
    <xf numFmtId="0" fontId="22" fillId="0" borderId="74" xfId="1" applyBorder="1" applyAlignment="1">
      <alignment horizontal="center" vertical="center"/>
    </xf>
    <xf numFmtId="0" fontId="22" fillId="0" borderId="75" xfId="1" applyBorder="1" applyAlignment="1">
      <alignment horizontal="center" vertical="center"/>
    </xf>
    <xf numFmtId="0" fontId="22" fillId="0" borderId="76" xfId="1" applyBorder="1" applyAlignment="1">
      <alignment horizontal="center" vertical="center"/>
    </xf>
    <xf numFmtId="0" fontId="0" fillId="6" borderId="5" xfId="0" applyFill="1" applyBorder="1" applyAlignment="1" applyProtection="1">
      <alignment horizontal="center" vertical="center"/>
      <protection hidden="1"/>
    </xf>
    <xf numFmtId="0" fontId="0" fillId="6" borderId="6" xfId="0" applyFill="1" applyBorder="1" applyAlignment="1" applyProtection="1">
      <alignment horizontal="center" vertical="center"/>
      <protection hidden="1"/>
    </xf>
    <xf numFmtId="0" fontId="0" fillId="6" borderId="7" xfId="0" applyFill="1" applyBorder="1" applyAlignment="1" applyProtection="1">
      <alignment horizontal="center" vertical="center"/>
      <protection hidden="1"/>
    </xf>
    <xf numFmtId="0" fontId="22" fillId="3" borderId="85" xfId="1" applyFill="1" applyBorder="1" applyAlignment="1" applyProtection="1">
      <alignment horizontal="center" vertical="center"/>
      <protection hidden="1"/>
    </xf>
    <xf numFmtId="0" fontId="22" fillId="3" borderId="57" xfId="1" applyFill="1" applyBorder="1" applyAlignment="1" applyProtection="1">
      <alignment horizontal="center" vertical="center"/>
      <protection hidden="1"/>
    </xf>
    <xf numFmtId="0" fontId="22" fillId="3" borderId="58" xfId="1" applyFill="1" applyBorder="1" applyAlignment="1" applyProtection="1">
      <alignment horizontal="center" vertical="center"/>
      <protection hidden="1"/>
    </xf>
    <xf numFmtId="0" fontId="22" fillId="3" borderId="86" xfId="1" applyFill="1" applyBorder="1" applyAlignment="1" applyProtection="1">
      <alignment horizontal="center" vertical="center"/>
      <protection hidden="1"/>
    </xf>
    <xf numFmtId="0" fontId="22" fillId="3" borderId="87" xfId="1" applyFill="1" applyBorder="1" applyAlignment="1" applyProtection="1">
      <alignment horizontal="center" vertical="center"/>
      <protection hidden="1"/>
    </xf>
    <xf numFmtId="0" fontId="22" fillId="3" borderId="88" xfId="1" applyFill="1" applyBorder="1" applyAlignment="1" applyProtection="1">
      <alignment horizontal="center" vertical="center"/>
      <protection hidden="1"/>
    </xf>
    <xf numFmtId="0" fontId="0" fillId="6" borderId="89" xfId="0" applyFill="1" applyBorder="1" applyAlignment="1" applyProtection="1">
      <alignment horizontal="center" vertical="center"/>
      <protection hidden="1"/>
    </xf>
    <xf numFmtId="0" fontId="24" fillId="3" borderId="6" xfId="0" applyFont="1" applyFill="1" applyBorder="1" applyAlignment="1" applyProtection="1">
      <alignment horizontal="left" vertical="center"/>
      <protection hidden="1"/>
    </xf>
    <xf numFmtId="0" fontId="0" fillId="6" borderId="5" xfId="0" applyFill="1" applyBorder="1" applyAlignment="1" applyProtection="1">
      <alignment horizontal="distributed" vertical="center" indent="1"/>
      <protection hidden="1"/>
    </xf>
    <xf numFmtId="0" fontId="0" fillId="6" borderId="6" xfId="0" applyFill="1" applyBorder="1" applyAlignment="1" applyProtection="1">
      <alignment horizontal="distributed" vertical="center" indent="1"/>
      <protection hidden="1"/>
    </xf>
    <xf numFmtId="0" fontId="0" fillId="6" borderId="3" xfId="0" applyFill="1" applyBorder="1" applyAlignment="1" applyProtection="1">
      <alignment horizontal="center" vertical="center" wrapText="1"/>
      <protection hidden="1"/>
    </xf>
    <xf numFmtId="0" fontId="0" fillId="6" borderId="0" xfId="0" applyFill="1" applyBorder="1" applyAlignment="1" applyProtection="1">
      <alignment horizontal="center" vertical="center" wrapText="1"/>
      <protection hidden="1"/>
    </xf>
    <xf numFmtId="0" fontId="0" fillId="6" borderId="5" xfId="0" applyFill="1" applyBorder="1" applyAlignment="1" applyProtection="1">
      <alignment horizontal="center" vertical="center" wrapText="1"/>
      <protection hidden="1"/>
    </xf>
    <xf numFmtId="0" fontId="0" fillId="6" borderId="6" xfId="0" applyFill="1" applyBorder="1" applyAlignment="1" applyProtection="1">
      <alignment horizontal="center" vertical="center" wrapText="1"/>
      <protection hidden="1"/>
    </xf>
    <xf numFmtId="0" fontId="37" fillId="6" borderId="8" xfId="0" applyFont="1" applyFill="1" applyBorder="1" applyAlignment="1" applyProtection="1">
      <alignment horizontal="center" vertical="center"/>
      <protection hidden="1"/>
    </xf>
    <xf numFmtId="0" fontId="37" fillId="6" borderId="1" xfId="0" applyFont="1" applyFill="1" applyBorder="1" applyAlignment="1" applyProtection="1">
      <alignment horizontal="center" vertical="center"/>
      <protection hidden="1"/>
    </xf>
    <xf numFmtId="0" fontId="37" fillId="6" borderId="5" xfId="0" applyFont="1" applyFill="1" applyBorder="1" applyAlignment="1" applyProtection="1">
      <alignment horizontal="center" vertical="center"/>
      <protection hidden="1"/>
    </xf>
    <xf numFmtId="0" fontId="37" fillId="6" borderId="6" xfId="0" applyFont="1" applyFill="1" applyBorder="1" applyAlignment="1" applyProtection="1">
      <alignment horizontal="center" vertical="center"/>
      <protection hidden="1"/>
    </xf>
    <xf numFmtId="49" fontId="0" fillId="3" borderId="42" xfId="0" applyNumberFormat="1" applyFill="1" applyBorder="1" applyAlignment="1" applyProtection="1">
      <alignment horizontal="center" vertical="center" wrapText="1"/>
      <protection locked="0" hidden="1"/>
    </xf>
    <xf numFmtId="49" fontId="0" fillId="3" borderId="43" xfId="0" applyNumberFormat="1" applyFill="1" applyBorder="1" applyAlignment="1" applyProtection="1">
      <alignment horizontal="center" vertical="center" wrapText="1"/>
      <protection locked="0" hidden="1"/>
    </xf>
    <xf numFmtId="49" fontId="0" fillId="3" borderId="51" xfId="0" applyNumberFormat="1" applyFill="1" applyBorder="1" applyAlignment="1" applyProtection="1">
      <alignment horizontal="center" vertical="center" wrapText="1"/>
      <protection locked="0" hidden="1"/>
    </xf>
    <xf numFmtId="49" fontId="0" fillId="3" borderId="52" xfId="0" applyNumberFormat="1" applyFill="1" applyBorder="1" applyAlignment="1" applyProtection="1">
      <alignment horizontal="center" vertical="center" wrapText="1"/>
      <protection locked="0" hidden="1"/>
    </xf>
    <xf numFmtId="0" fontId="108" fillId="6" borderId="8" xfId="0" applyFont="1" applyFill="1" applyBorder="1" applyAlignment="1" applyProtection="1">
      <alignment horizontal="center" vertical="center"/>
      <protection hidden="1"/>
    </xf>
    <xf numFmtId="0" fontId="108" fillId="6" borderId="1" xfId="0" applyFont="1" applyFill="1" applyBorder="1" applyAlignment="1" applyProtection="1">
      <alignment horizontal="center" vertical="center"/>
      <protection hidden="1"/>
    </xf>
    <xf numFmtId="0" fontId="108" fillId="6" borderId="5" xfId="0" applyFont="1" applyFill="1" applyBorder="1" applyAlignment="1" applyProtection="1">
      <alignment horizontal="center" vertical="center"/>
      <protection hidden="1"/>
    </xf>
    <xf numFmtId="0" fontId="108" fillId="6" borderId="6" xfId="0" applyFont="1" applyFill="1" applyBorder="1" applyAlignment="1" applyProtection="1">
      <alignment horizontal="center" vertical="center"/>
      <protection hidden="1"/>
    </xf>
    <xf numFmtId="0" fontId="0" fillId="3" borderId="42" xfId="0" applyFill="1" applyBorder="1" applyAlignment="1" applyProtection="1">
      <alignment horizontal="left" vertical="top" wrapText="1"/>
      <protection locked="0" hidden="1"/>
    </xf>
    <xf numFmtId="0" fontId="0" fillId="3" borderId="43" xfId="0" applyFill="1" applyBorder="1" applyAlignment="1" applyProtection="1">
      <alignment horizontal="left" vertical="top" wrapText="1"/>
      <protection locked="0" hidden="1"/>
    </xf>
    <xf numFmtId="0" fontId="0" fillId="3" borderId="44" xfId="0" applyFill="1" applyBorder="1" applyAlignment="1" applyProtection="1">
      <alignment horizontal="left" vertical="top" wrapText="1"/>
      <protection locked="0" hidden="1"/>
    </xf>
    <xf numFmtId="0" fontId="0" fillId="3" borderId="51" xfId="0" applyFill="1" applyBorder="1" applyAlignment="1" applyProtection="1">
      <alignment horizontal="left" vertical="top" wrapText="1"/>
      <protection locked="0" hidden="1"/>
    </xf>
    <xf numFmtId="0" fontId="0" fillId="3" borderId="52" xfId="0" applyFill="1" applyBorder="1" applyAlignment="1" applyProtection="1">
      <alignment horizontal="left" vertical="top" wrapText="1"/>
      <protection locked="0" hidden="1"/>
    </xf>
    <xf numFmtId="0" fontId="0" fillId="3" borderId="53" xfId="0" applyFill="1" applyBorder="1" applyAlignment="1" applyProtection="1">
      <alignment horizontal="left" vertical="top" wrapText="1"/>
      <protection locked="0" hidden="1"/>
    </xf>
    <xf numFmtId="0" fontId="0" fillId="3" borderId="41" xfId="0" applyFill="1" applyBorder="1" applyAlignment="1" applyProtection="1">
      <alignment horizontal="left" vertical="top"/>
      <protection locked="0" hidden="1"/>
    </xf>
    <xf numFmtId="0" fontId="0" fillId="3" borderId="62" xfId="0" applyFill="1" applyBorder="1" applyAlignment="1" applyProtection="1">
      <alignment horizontal="left" vertical="top"/>
      <protection locked="0" hidden="1"/>
    </xf>
    <xf numFmtId="0" fontId="0" fillId="3" borderId="63" xfId="0" applyFill="1" applyBorder="1" applyAlignment="1" applyProtection="1">
      <alignment horizontal="left" vertical="top"/>
      <protection locked="0" hidden="1"/>
    </xf>
    <xf numFmtId="0" fontId="0" fillId="3" borderId="72" xfId="0" applyFill="1" applyBorder="1" applyAlignment="1" applyProtection="1">
      <alignment horizontal="left" vertical="top"/>
      <protection locked="0" hidden="1"/>
    </xf>
    <xf numFmtId="0" fontId="0" fillId="3" borderId="68" xfId="0" applyFill="1" applyBorder="1" applyAlignment="1" applyProtection="1">
      <alignment horizontal="left" vertical="top"/>
      <protection locked="0" hidden="1"/>
    </xf>
    <xf numFmtId="0" fontId="0" fillId="3" borderId="69" xfId="0" applyFill="1" applyBorder="1" applyAlignment="1" applyProtection="1">
      <alignment horizontal="left" vertical="top"/>
      <protection locked="0" hidden="1"/>
    </xf>
    <xf numFmtId="0" fontId="24" fillId="3" borderId="41" xfId="0" applyFont="1" applyFill="1" applyBorder="1" applyAlignment="1" applyProtection="1">
      <alignment horizontal="left" vertical="center"/>
      <protection locked="0" hidden="1"/>
    </xf>
    <xf numFmtId="0" fontId="24" fillId="3" borderId="62" xfId="0" applyFont="1" applyFill="1" applyBorder="1" applyAlignment="1" applyProtection="1">
      <alignment horizontal="left" vertical="center"/>
      <protection locked="0" hidden="1"/>
    </xf>
    <xf numFmtId="0" fontId="24" fillId="3" borderId="63" xfId="0" applyFont="1" applyFill="1" applyBorder="1" applyAlignment="1" applyProtection="1">
      <alignment horizontal="left" vertical="center"/>
      <protection locked="0" hidden="1"/>
    </xf>
    <xf numFmtId="0" fontId="24" fillId="3" borderId="72" xfId="0" applyFont="1" applyFill="1" applyBorder="1" applyAlignment="1" applyProtection="1">
      <alignment horizontal="left" vertical="center"/>
      <protection locked="0" hidden="1"/>
    </xf>
    <xf numFmtId="0" fontId="24" fillId="3" borderId="68" xfId="0" applyFont="1" applyFill="1" applyBorder="1" applyAlignment="1" applyProtection="1">
      <alignment horizontal="left" vertical="center"/>
      <protection locked="0" hidden="1"/>
    </xf>
    <xf numFmtId="0" fontId="24" fillId="3" borderId="69" xfId="0" applyFont="1" applyFill="1" applyBorder="1" applyAlignment="1" applyProtection="1">
      <alignment horizontal="left" vertical="center"/>
      <protection locked="0" hidden="1"/>
    </xf>
    <xf numFmtId="0" fontId="0" fillId="3" borderId="74" xfId="0" applyFill="1" applyBorder="1" applyAlignment="1" applyProtection="1">
      <alignment horizontal="left" vertical="center"/>
      <protection locked="0" hidden="1"/>
    </xf>
    <xf numFmtId="0" fontId="0" fillId="3" borderId="75" xfId="0" applyFill="1" applyBorder="1" applyAlignment="1" applyProtection="1">
      <alignment horizontal="left" vertical="center"/>
      <protection locked="0" hidden="1"/>
    </xf>
    <xf numFmtId="0" fontId="0" fillId="3" borderId="76" xfId="0" applyFill="1" applyBorder="1" applyAlignment="1" applyProtection="1">
      <alignment horizontal="left" vertical="center"/>
      <protection locked="0" hidden="1"/>
    </xf>
    <xf numFmtId="0" fontId="108" fillId="6" borderId="18" xfId="0" applyFont="1" applyFill="1" applyBorder="1" applyAlignment="1" applyProtection="1">
      <alignment horizontal="center" vertical="center"/>
      <protection hidden="1"/>
    </xf>
    <xf numFmtId="0" fontId="108" fillId="6" borderId="19" xfId="0" applyFont="1" applyFill="1" applyBorder="1" applyAlignment="1" applyProtection="1">
      <alignment horizontal="center" vertical="center"/>
      <protection hidden="1"/>
    </xf>
    <xf numFmtId="0" fontId="37" fillId="6" borderId="8" xfId="0" applyFont="1" applyFill="1" applyBorder="1" applyAlignment="1" applyProtection="1">
      <alignment horizontal="left" vertical="center" wrapText="1" indent="1"/>
      <protection hidden="1"/>
    </xf>
    <xf numFmtId="0" fontId="37" fillId="6" borderId="1" xfId="0" applyFont="1" applyFill="1" applyBorder="1" applyAlignment="1" applyProtection="1">
      <alignment horizontal="left" vertical="center" wrapText="1" indent="1"/>
      <protection hidden="1"/>
    </xf>
    <xf numFmtId="0" fontId="37" fillId="6" borderId="5" xfId="0" applyFont="1" applyFill="1" applyBorder="1" applyAlignment="1" applyProtection="1">
      <alignment horizontal="left" vertical="center" wrapText="1" indent="1"/>
      <protection hidden="1"/>
    </xf>
    <xf numFmtId="0" fontId="37" fillId="6" borderId="6" xfId="0" applyFont="1" applyFill="1" applyBorder="1" applyAlignment="1" applyProtection="1">
      <alignment horizontal="left" vertical="center" wrapText="1" indent="1"/>
      <protection hidden="1"/>
    </xf>
    <xf numFmtId="0" fontId="108" fillId="6" borderId="89" xfId="0" applyFont="1" applyFill="1" applyBorder="1" applyAlignment="1" applyProtection="1">
      <alignment horizontal="center" vertical="center"/>
      <protection hidden="1"/>
    </xf>
    <xf numFmtId="0" fontId="108" fillId="6" borderId="90" xfId="0" applyFont="1" applyFill="1" applyBorder="1" applyAlignment="1" applyProtection="1">
      <alignment horizontal="center" vertical="center"/>
      <protection hidden="1"/>
    </xf>
    <xf numFmtId="0" fontId="24" fillId="3" borderId="85" xfId="0" applyFont="1" applyFill="1" applyBorder="1" applyAlignment="1" applyProtection="1">
      <alignment horizontal="center" vertical="center"/>
      <protection locked="0" hidden="1"/>
    </xf>
    <xf numFmtId="0" fontId="24" fillId="3" borderId="86" xfId="0" applyFont="1" applyFill="1" applyBorder="1" applyAlignment="1" applyProtection="1">
      <alignment horizontal="center" vertical="center"/>
      <protection locked="0" hidden="1"/>
    </xf>
    <xf numFmtId="0" fontId="0" fillId="6" borderId="18" xfId="0" applyFill="1" applyBorder="1" applyAlignment="1" applyProtection="1">
      <alignment horizontal="center" vertical="center" shrinkToFit="1"/>
      <protection hidden="1"/>
    </xf>
    <xf numFmtId="0" fontId="0" fillId="6" borderId="19" xfId="0" applyFill="1" applyBorder="1" applyAlignment="1" applyProtection="1">
      <alignment horizontal="center" vertical="center" shrinkToFit="1"/>
      <protection hidden="1"/>
    </xf>
    <xf numFmtId="0" fontId="0" fillId="6" borderId="94" xfId="0" applyFill="1" applyBorder="1" applyAlignment="1" applyProtection="1">
      <alignment horizontal="center" vertical="center" shrinkToFit="1"/>
      <protection hidden="1"/>
    </xf>
    <xf numFmtId="0" fontId="0" fillId="2" borderId="0" xfId="0" applyFill="1" applyAlignment="1" applyProtection="1">
      <alignment horizontal="center" vertical="center"/>
      <protection hidden="1"/>
    </xf>
    <xf numFmtId="0" fontId="0" fillId="6" borderId="3"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0" fontId="0" fillId="6" borderId="4" xfId="0" applyFill="1" applyBorder="1" applyAlignment="1" applyProtection="1">
      <alignment horizontal="center" vertical="center"/>
      <protection hidden="1"/>
    </xf>
    <xf numFmtId="0" fontId="0" fillId="6" borderId="17" xfId="0" applyFill="1" applyBorder="1" applyAlignment="1" applyProtection="1">
      <alignment horizontal="center" vertical="center"/>
      <protection hidden="1"/>
    </xf>
    <xf numFmtId="176" fontId="36" fillId="3" borderId="0" xfId="0" applyNumberFormat="1" applyFont="1" applyFill="1" applyBorder="1" applyAlignment="1" applyProtection="1">
      <alignment horizontal="left" vertical="center" wrapText="1"/>
      <protection hidden="1"/>
    </xf>
    <xf numFmtId="0" fontId="0" fillId="6" borderId="0" xfId="0" applyFill="1" applyBorder="1" applyAlignment="1" applyProtection="1">
      <alignment horizontal="left" vertical="center" wrapText="1"/>
      <protection hidden="1"/>
    </xf>
    <xf numFmtId="0" fontId="0" fillId="6" borderId="5" xfId="0"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0" fillId="3" borderId="77" xfId="0" applyFill="1" applyBorder="1" applyAlignment="1" applyProtection="1">
      <alignment horizontal="center" vertical="center" shrinkToFit="1"/>
      <protection locked="0" hidden="1"/>
    </xf>
    <xf numFmtId="0" fontId="0" fillId="3" borderId="61" xfId="0" applyFill="1" applyBorder="1" applyAlignment="1" applyProtection="1">
      <alignment horizontal="center" vertical="center" shrinkToFit="1"/>
      <protection locked="0" hidden="1"/>
    </xf>
    <xf numFmtId="0" fontId="0" fillId="3" borderId="59" xfId="0" applyFill="1" applyBorder="1" applyAlignment="1" applyProtection="1">
      <alignment horizontal="center" vertical="center" shrinkToFit="1"/>
      <protection locked="0" hidden="1"/>
    </xf>
    <xf numFmtId="0" fontId="36" fillId="3" borderId="43" xfId="0" applyFont="1" applyFill="1" applyBorder="1" applyAlignment="1" applyProtection="1">
      <alignment horizontal="center" vertical="center" shrinkToFit="1"/>
      <protection hidden="1"/>
    </xf>
    <xf numFmtId="176" fontId="0" fillId="3" borderId="51" xfId="0" applyNumberFormat="1" applyFill="1" applyBorder="1" applyAlignment="1" applyProtection="1">
      <alignment horizontal="right" vertical="center"/>
      <protection locked="0" hidden="1"/>
    </xf>
    <xf numFmtId="0" fontId="0" fillId="3" borderId="1" xfId="0" applyFill="1" applyBorder="1" applyAlignment="1" applyProtection="1">
      <alignment horizontal="center" vertical="center"/>
      <protection hidden="1"/>
    </xf>
    <xf numFmtId="0" fontId="0" fillId="3" borderId="0" xfId="0" applyFont="1" applyFill="1" applyAlignment="1" applyProtection="1">
      <alignment horizontal="center" vertical="center"/>
      <protection hidden="1"/>
    </xf>
    <xf numFmtId="0" fontId="0" fillId="3" borderId="80" xfId="0" applyFill="1" applyBorder="1" applyAlignment="1" applyProtection="1">
      <alignment horizontal="center" vertical="center"/>
      <protection locked="0" hidden="1"/>
    </xf>
    <xf numFmtId="0" fontId="0" fillId="3" borderId="41" xfId="0" applyFill="1" applyBorder="1" applyAlignment="1" applyProtection="1">
      <alignment horizontal="center" vertical="center" shrinkToFit="1"/>
      <protection locked="0" hidden="1"/>
    </xf>
    <xf numFmtId="0" fontId="0" fillId="3" borderId="63" xfId="0" applyFill="1" applyBorder="1" applyAlignment="1" applyProtection="1">
      <alignment horizontal="center" vertical="center" shrinkToFit="1"/>
      <protection locked="0" hidden="1"/>
    </xf>
    <xf numFmtId="0" fontId="0" fillId="3" borderId="77" xfId="0" applyFont="1" applyFill="1" applyBorder="1" applyAlignment="1" applyProtection="1">
      <alignment horizontal="center" vertical="center"/>
      <protection locked="0" hidden="1"/>
    </xf>
    <xf numFmtId="0" fontId="0" fillId="3" borderId="61" xfId="0" applyFont="1" applyFill="1" applyBorder="1" applyAlignment="1" applyProtection="1">
      <alignment horizontal="center" vertical="center"/>
      <protection locked="0" hidden="1"/>
    </xf>
    <xf numFmtId="0" fontId="0" fillId="3" borderId="59" xfId="0" applyFont="1" applyFill="1" applyBorder="1" applyAlignment="1" applyProtection="1">
      <alignment horizontal="center" vertical="center"/>
      <protection locked="0" hidden="1"/>
    </xf>
    <xf numFmtId="177" fontId="0" fillId="4" borderId="18" xfId="0" applyNumberFormat="1" applyFill="1" applyBorder="1" applyAlignment="1" applyProtection="1">
      <alignment horizontal="right" vertical="center"/>
      <protection hidden="1"/>
    </xf>
    <xf numFmtId="177" fontId="0" fillId="4" borderId="19" xfId="0" applyNumberFormat="1" applyFill="1" applyBorder="1" applyAlignment="1" applyProtection="1">
      <alignment horizontal="right" vertical="center"/>
      <protection hidden="1"/>
    </xf>
    <xf numFmtId="0" fontId="34" fillId="6" borderId="8" xfId="0" applyFont="1" applyFill="1" applyBorder="1" applyAlignment="1" applyProtection="1">
      <alignment horizontal="distributed" vertical="center" wrapText="1" justifyLastLine="1"/>
      <protection hidden="1"/>
    </xf>
    <xf numFmtId="0" fontId="34" fillId="6" borderId="1" xfId="0" applyFont="1" applyFill="1" applyBorder="1" applyAlignment="1" applyProtection="1">
      <alignment horizontal="distributed" vertical="center" wrapText="1" justifyLastLine="1"/>
      <protection hidden="1"/>
    </xf>
    <xf numFmtId="0" fontId="34" fillId="6" borderId="3" xfId="0" applyFont="1" applyFill="1" applyBorder="1" applyAlignment="1" applyProtection="1">
      <alignment horizontal="distributed" vertical="center" wrapText="1" justifyLastLine="1"/>
      <protection hidden="1"/>
    </xf>
    <xf numFmtId="0" fontId="34" fillId="6" borderId="0" xfId="0" applyFont="1" applyFill="1" applyBorder="1" applyAlignment="1" applyProtection="1">
      <alignment horizontal="distributed" vertical="center" wrapText="1" justifyLastLine="1"/>
      <protection hidden="1"/>
    </xf>
    <xf numFmtId="0" fontId="34" fillId="6" borderId="5" xfId="0" applyFont="1" applyFill="1" applyBorder="1" applyAlignment="1" applyProtection="1">
      <alignment horizontal="distributed" vertical="center" wrapText="1" justifyLastLine="1"/>
      <protection hidden="1"/>
    </xf>
    <xf numFmtId="0" fontId="34" fillId="6" borderId="6" xfId="0" applyFont="1" applyFill="1" applyBorder="1" applyAlignment="1" applyProtection="1">
      <alignment horizontal="distributed" vertical="center" wrapText="1" justifyLastLine="1"/>
      <protection hidden="1"/>
    </xf>
    <xf numFmtId="0" fontId="37" fillId="3" borderId="6" xfId="0" applyFont="1" applyFill="1" applyBorder="1" applyAlignment="1" applyProtection="1">
      <alignment horizontal="left" vertical="center"/>
      <protection hidden="1"/>
    </xf>
    <xf numFmtId="0" fontId="0" fillId="6" borderId="8" xfId="0" applyFill="1" applyBorder="1" applyAlignment="1" applyProtection="1">
      <alignment horizontal="center" vertical="center" textRotation="255"/>
      <protection hidden="1"/>
    </xf>
    <xf numFmtId="0" fontId="0" fillId="6" borderId="1" xfId="0" applyFill="1" applyBorder="1" applyAlignment="1" applyProtection="1">
      <alignment horizontal="center" vertical="center" textRotation="255"/>
      <protection hidden="1"/>
    </xf>
    <xf numFmtId="0" fontId="0" fillId="6" borderId="89" xfId="0" applyFill="1" applyBorder="1" applyAlignment="1" applyProtection="1">
      <alignment horizontal="center" vertical="center" textRotation="255"/>
      <protection hidden="1"/>
    </xf>
    <xf numFmtId="0" fontId="0" fillId="6" borderId="3" xfId="0" applyFill="1" applyBorder="1" applyAlignment="1" applyProtection="1">
      <alignment horizontal="center" vertical="center" textRotation="255"/>
      <protection hidden="1"/>
    </xf>
    <xf numFmtId="0" fontId="0" fillId="6" borderId="0" xfId="0" applyFill="1" applyBorder="1" applyAlignment="1" applyProtection="1">
      <alignment horizontal="center" vertical="center" textRotation="255"/>
      <protection hidden="1"/>
    </xf>
    <xf numFmtId="0" fontId="0" fillId="6" borderId="46" xfId="0" applyFill="1" applyBorder="1" applyAlignment="1" applyProtection="1">
      <alignment horizontal="center" vertical="center" textRotation="255"/>
      <protection hidden="1"/>
    </xf>
    <xf numFmtId="0" fontId="0" fillId="6" borderId="5" xfId="0" applyFill="1" applyBorder="1" applyAlignment="1" applyProtection="1">
      <alignment horizontal="center" vertical="center" textRotation="255"/>
      <protection hidden="1"/>
    </xf>
    <xf numFmtId="0" fontId="0" fillId="6" borderId="6" xfId="0" applyFill="1" applyBorder="1" applyAlignment="1" applyProtection="1">
      <alignment horizontal="center" vertical="center" textRotation="255"/>
      <protection hidden="1"/>
    </xf>
    <xf numFmtId="0" fontId="0" fillId="6" borderId="90" xfId="0" applyFill="1" applyBorder="1" applyAlignment="1" applyProtection="1">
      <alignment horizontal="center" vertical="center" textRotation="255"/>
      <protection hidden="1"/>
    </xf>
    <xf numFmtId="0" fontId="25" fillId="3" borderId="131" xfId="0" applyFont="1" applyFill="1" applyBorder="1" applyAlignment="1" applyProtection="1">
      <alignment horizontal="center" vertical="center" wrapText="1"/>
      <protection hidden="1"/>
    </xf>
    <xf numFmtId="0" fontId="25" fillId="3" borderId="19" xfId="0" applyFont="1" applyFill="1" applyBorder="1" applyAlignment="1" applyProtection="1">
      <alignment horizontal="center" vertical="center" wrapText="1"/>
      <protection hidden="1"/>
    </xf>
    <xf numFmtId="0" fontId="25" fillId="3" borderId="94" xfId="0" applyFont="1" applyFill="1" applyBorder="1" applyAlignment="1" applyProtection="1">
      <alignment horizontal="center" vertical="center" wrapText="1"/>
      <protection hidden="1"/>
    </xf>
    <xf numFmtId="0" fontId="25" fillId="3" borderId="8" xfId="0" applyFont="1" applyFill="1" applyBorder="1" applyAlignment="1" applyProtection="1">
      <alignment horizontal="left" vertical="center" wrapText="1"/>
      <protection hidden="1"/>
    </xf>
    <xf numFmtId="0" fontId="25" fillId="3" borderId="1" xfId="0" applyFont="1" applyFill="1" applyBorder="1" applyAlignment="1" applyProtection="1">
      <alignment horizontal="left" vertical="center" wrapText="1"/>
      <protection hidden="1"/>
    </xf>
    <xf numFmtId="0" fontId="25" fillId="3" borderId="89" xfId="0" applyFont="1" applyFill="1" applyBorder="1" applyAlignment="1" applyProtection="1">
      <alignment horizontal="left" vertical="center" wrapText="1"/>
      <protection hidden="1"/>
    </xf>
    <xf numFmtId="0" fontId="25" fillId="3" borderId="3" xfId="0" applyFont="1" applyFill="1" applyBorder="1" applyAlignment="1" applyProtection="1">
      <alignment horizontal="left" vertical="center" wrapText="1"/>
      <protection hidden="1"/>
    </xf>
    <xf numFmtId="0" fontId="25" fillId="3" borderId="0" xfId="0" applyFont="1" applyFill="1" applyBorder="1" applyAlignment="1" applyProtection="1">
      <alignment horizontal="left" vertical="center" wrapText="1"/>
      <protection hidden="1"/>
    </xf>
    <xf numFmtId="0" fontId="25" fillId="3" borderId="46" xfId="0" applyFont="1" applyFill="1" applyBorder="1" applyAlignment="1" applyProtection="1">
      <alignment horizontal="left" vertical="center" wrapText="1"/>
      <protection hidden="1"/>
    </xf>
    <xf numFmtId="0" fontId="25" fillId="3" borderId="67" xfId="0" applyFont="1" applyFill="1" applyBorder="1" applyAlignment="1" applyProtection="1">
      <alignment horizontal="left" vertical="center" wrapText="1"/>
      <protection hidden="1"/>
    </xf>
    <xf numFmtId="0" fontId="25" fillId="3" borderId="52" xfId="0" applyFont="1" applyFill="1" applyBorder="1" applyAlignment="1" applyProtection="1">
      <alignment horizontal="left" vertical="center" wrapText="1"/>
      <protection hidden="1"/>
    </xf>
    <xf numFmtId="0" fontId="25" fillId="3" borderId="53" xfId="0" applyFont="1" applyFill="1" applyBorder="1" applyAlignment="1" applyProtection="1">
      <alignment horizontal="left" vertical="center" wrapText="1"/>
      <protection hidden="1"/>
    </xf>
    <xf numFmtId="0" fontId="25" fillId="3" borderId="45" xfId="0" applyFont="1" applyFill="1" applyBorder="1" applyAlignment="1" applyProtection="1">
      <alignment horizontal="center" vertical="center" wrapText="1"/>
      <protection hidden="1"/>
    </xf>
    <xf numFmtId="0" fontId="25" fillId="3" borderId="0" xfId="0" applyFont="1" applyFill="1" applyBorder="1" applyAlignment="1" applyProtection="1">
      <alignment horizontal="center" vertical="center" wrapText="1"/>
      <protection hidden="1"/>
    </xf>
    <xf numFmtId="0" fontId="25" fillId="3" borderId="46" xfId="0" applyFont="1" applyFill="1" applyBorder="1" applyAlignment="1" applyProtection="1">
      <alignment horizontal="center" vertical="center" wrapText="1"/>
      <protection hidden="1"/>
    </xf>
    <xf numFmtId="0" fontId="0" fillId="6" borderId="89" xfId="0" applyFill="1" applyBorder="1" applyAlignment="1" applyProtection="1">
      <alignment horizontal="distributed" vertical="center" wrapText="1" indent="1"/>
      <protection hidden="1"/>
    </xf>
    <xf numFmtId="0" fontId="0" fillId="6" borderId="90" xfId="0" applyFill="1" applyBorder="1" applyAlignment="1" applyProtection="1">
      <alignment horizontal="distributed" vertical="center" wrapText="1" indent="1"/>
      <protection hidden="1"/>
    </xf>
    <xf numFmtId="0" fontId="0" fillId="3" borderId="72" xfId="0" applyFill="1" applyBorder="1" applyAlignment="1" applyProtection="1">
      <alignment horizontal="center" vertical="center"/>
      <protection locked="0" hidden="1"/>
    </xf>
    <xf numFmtId="0" fontId="0" fillId="3" borderId="68" xfId="0" applyFill="1" applyBorder="1" applyAlignment="1" applyProtection="1">
      <alignment horizontal="center" vertical="center"/>
      <protection locked="0" hidden="1"/>
    </xf>
    <xf numFmtId="0" fontId="0" fillId="3" borderId="69" xfId="0" applyFill="1" applyBorder="1" applyAlignment="1" applyProtection="1">
      <alignment horizontal="center" vertical="center"/>
      <protection locked="0" hidden="1"/>
    </xf>
    <xf numFmtId="0" fontId="25" fillId="6" borderId="16" xfId="0" applyFont="1" applyFill="1" applyBorder="1" applyAlignment="1" applyProtection="1">
      <alignment horizontal="center" vertical="center"/>
      <protection hidden="1"/>
    </xf>
    <xf numFmtId="38" fontId="0" fillId="6" borderId="80" xfId="2" applyFont="1" applyFill="1" applyBorder="1" applyAlignment="1" applyProtection="1">
      <alignment horizontal="right" vertical="center"/>
      <protection hidden="1"/>
    </xf>
    <xf numFmtId="38" fontId="0" fillId="6" borderId="78" xfId="2" applyFont="1" applyFill="1" applyBorder="1" applyAlignment="1" applyProtection="1">
      <alignment horizontal="right" vertical="center"/>
      <protection hidden="1"/>
    </xf>
    <xf numFmtId="38" fontId="0" fillId="6" borderId="70" xfId="2" applyFont="1" applyFill="1" applyBorder="1" applyAlignment="1" applyProtection="1">
      <alignment horizontal="right" vertical="center"/>
      <protection hidden="1"/>
    </xf>
    <xf numFmtId="0" fontId="0" fillId="3" borderId="54" xfId="0" applyFill="1" applyBorder="1" applyAlignment="1" applyProtection="1">
      <alignment horizontal="center" vertical="center"/>
      <protection locked="0" hidden="1"/>
    </xf>
    <xf numFmtId="0" fontId="25" fillId="3" borderId="64" xfId="0" applyFont="1" applyFill="1" applyBorder="1" applyAlignment="1" applyProtection="1">
      <alignment horizontal="left" vertical="center" wrapText="1"/>
      <protection hidden="1"/>
    </xf>
    <xf numFmtId="0" fontId="25" fillId="3" borderId="2" xfId="0" applyFont="1" applyFill="1" applyBorder="1" applyAlignment="1" applyProtection="1">
      <alignment horizontal="left" vertical="center" wrapText="1"/>
      <protection hidden="1"/>
    </xf>
    <xf numFmtId="0" fontId="25" fillId="3" borderId="45" xfId="0" applyFont="1" applyFill="1" applyBorder="1" applyAlignment="1" applyProtection="1">
      <alignment horizontal="left" vertical="center" wrapText="1"/>
      <protection hidden="1"/>
    </xf>
    <xf numFmtId="0" fontId="25" fillId="3" borderId="4" xfId="0" applyFont="1" applyFill="1" applyBorder="1" applyAlignment="1" applyProtection="1">
      <alignment horizontal="left" vertical="center" wrapText="1"/>
      <protection hidden="1"/>
    </xf>
    <xf numFmtId="0" fontId="25" fillId="3" borderId="95" xfId="0" applyFont="1" applyFill="1" applyBorder="1" applyAlignment="1" applyProtection="1">
      <alignment horizontal="left" vertical="center" wrapText="1"/>
      <protection hidden="1"/>
    </xf>
    <xf numFmtId="0" fontId="25" fillId="3" borderId="56" xfId="0" applyFont="1" applyFill="1" applyBorder="1" applyAlignment="1" applyProtection="1">
      <alignment horizontal="left" vertical="center" wrapText="1"/>
      <protection hidden="1"/>
    </xf>
    <xf numFmtId="38" fontId="0" fillId="3" borderId="77" xfId="2" applyFont="1" applyFill="1" applyBorder="1" applyAlignment="1" applyProtection="1">
      <alignment horizontal="right" vertical="center"/>
      <protection locked="0" hidden="1"/>
    </xf>
    <xf numFmtId="38" fontId="0" fillId="3" borderId="61" xfId="2" applyFont="1" applyFill="1" applyBorder="1" applyAlignment="1" applyProtection="1">
      <alignment horizontal="right" vertical="center"/>
      <protection locked="0" hidden="1"/>
    </xf>
    <xf numFmtId="38" fontId="0" fillId="3" borderId="59" xfId="2" applyFont="1" applyFill="1" applyBorder="1" applyAlignment="1" applyProtection="1">
      <alignment horizontal="right" vertical="center"/>
      <protection locked="0" hidden="1"/>
    </xf>
    <xf numFmtId="0" fontId="0" fillId="0" borderId="0" xfId="0" applyFill="1" applyBorder="1" applyAlignment="1" applyProtection="1">
      <alignment horizontal="left" vertical="top" wrapText="1"/>
      <protection hidden="1"/>
    </xf>
    <xf numFmtId="0" fontId="36" fillId="3" borderId="0" xfId="0" applyFont="1" applyFill="1" applyBorder="1" applyAlignment="1" applyProtection="1">
      <alignment horizontal="left" vertical="center" wrapText="1"/>
      <protection hidden="1"/>
    </xf>
    <xf numFmtId="0" fontId="0" fillId="3" borderId="0" xfId="0" applyFill="1" applyBorder="1" applyAlignment="1" applyProtection="1">
      <alignment horizontal="left" vertical="top" wrapText="1"/>
      <protection hidden="1"/>
    </xf>
    <xf numFmtId="0" fontId="0" fillId="3" borderId="6" xfId="0" applyFill="1" applyBorder="1" applyAlignment="1" applyProtection="1">
      <alignment horizontal="left" vertical="top" wrapText="1"/>
      <protection hidden="1"/>
    </xf>
    <xf numFmtId="0" fontId="0" fillId="6" borderId="20" xfId="0" applyFill="1" applyBorder="1" applyAlignment="1" applyProtection="1">
      <alignment horizontal="center" vertical="center"/>
      <protection hidden="1"/>
    </xf>
    <xf numFmtId="0" fontId="37" fillId="3" borderId="0" xfId="0" applyFont="1" applyFill="1" applyBorder="1" applyAlignment="1" applyProtection="1">
      <alignment horizontal="left" vertical="center"/>
      <protection hidden="1"/>
    </xf>
    <xf numFmtId="0" fontId="0" fillId="6" borderId="8" xfId="0" applyFill="1" applyBorder="1" applyAlignment="1" applyProtection="1">
      <alignment horizontal="center" vertical="center" wrapText="1"/>
      <protection hidden="1"/>
    </xf>
    <xf numFmtId="0" fontId="0" fillId="3" borderId="41" xfId="0" applyFill="1" applyBorder="1" applyAlignment="1" applyProtection="1">
      <alignment horizontal="center" vertical="center" wrapText="1"/>
      <protection locked="0" hidden="1"/>
    </xf>
    <xf numFmtId="0" fontId="0" fillId="3" borderId="62" xfId="0" applyFill="1" applyBorder="1" applyAlignment="1" applyProtection="1">
      <alignment horizontal="center" vertical="center" wrapText="1"/>
      <protection locked="0" hidden="1"/>
    </xf>
    <xf numFmtId="0" fontId="0" fillId="3" borderId="80" xfId="0" applyFill="1" applyBorder="1" applyAlignment="1" applyProtection="1">
      <alignment horizontal="center" vertical="center" wrapText="1"/>
      <protection locked="0" hidden="1"/>
    </xf>
    <xf numFmtId="0" fontId="0" fillId="6" borderId="4" xfId="0" applyFill="1" applyBorder="1" applyAlignment="1" applyProtection="1">
      <alignment horizontal="center" vertical="center" wrapText="1"/>
      <protection hidden="1"/>
    </xf>
    <xf numFmtId="0" fontId="0" fillId="6" borderId="135" xfId="0" applyFill="1" applyBorder="1" applyAlignment="1" applyProtection="1">
      <alignment horizontal="center" vertical="center"/>
      <protection hidden="1"/>
    </xf>
    <xf numFmtId="0" fontId="0" fillId="6" borderId="65" xfId="0" applyFill="1" applyBorder="1" applyAlignment="1" applyProtection="1">
      <alignment horizontal="center" vertical="center"/>
      <protection hidden="1"/>
    </xf>
    <xf numFmtId="0" fontId="0" fillId="3" borderId="42" xfId="0" applyFill="1" applyBorder="1" applyAlignment="1" applyProtection="1">
      <alignment horizontal="center" vertical="center"/>
      <protection hidden="1"/>
    </xf>
    <xf numFmtId="0" fontId="0" fillId="3" borderId="43" xfId="0" applyFill="1" applyBorder="1" applyAlignment="1" applyProtection="1">
      <alignment horizontal="center" vertical="center"/>
      <protection hidden="1"/>
    </xf>
    <xf numFmtId="0" fontId="0" fillId="3" borderId="51" xfId="0" applyFill="1" applyBorder="1" applyAlignment="1" applyProtection="1">
      <alignment horizontal="center" vertical="center"/>
      <protection hidden="1"/>
    </xf>
    <xf numFmtId="0" fontId="0" fillId="3" borderId="52" xfId="0" applyFill="1" applyBorder="1" applyAlignment="1" applyProtection="1">
      <alignment horizontal="center" vertical="center"/>
      <protection hidden="1"/>
    </xf>
    <xf numFmtId="0" fontId="0" fillId="3" borderId="81" xfId="0" applyFill="1" applyBorder="1" applyAlignment="1" applyProtection="1">
      <alignment horizontal="center" vertical="center" shrinkToFit="1"/>
      <protection locked="0" hidden="1"/>
    </xf>
    <xf numFmtId="0" fontId="0" fillId="6" borderId="111" xfId="0" applyFill="1" applyBorder="1" applyAlignment="1" applyProtection="1">
      <alignment horizontal="left" vertical="center" wrapText="1"/>
      <protection hidden="1"/>
    </xf>
    <xf numFmtId="0" fontId="0" fillId="6" borderId="43" xfId="0" applyFill="1" applyBorder="1" applyAlignment="1" applyProtection="1">
      <alignment horizontal="left" vertical="center" wrapText="1"/>
      <protection hidden="1"/>
    </xf>
    <xf numFmtId="0" fontId="0" fillId="3" borderId="42" xfId="0" applyFill="1" applyBorder="1" applyAlignment="1" applyProtection="1">
      <alignment horizontal="left" vertical="center" wrapText="1"/>
      <protection locked="0" hidden="1"/>
    </xf>
    <xf numFmtId="0" fontId="0" fillId="3" borderId="43" xfId="0" applyFill="1" applyBorder="1" applyAlignment="1" applyProtection="1">
      <alignment horizontal="left" vertical="center" wrapText="1"/>
      <protection locked="0" hidden="1"/>
    </xf>
    <xf numFmtId="0" fontId="0" fillId="3" borderId="46" xfId="0" applyFill="1" applyBorder="1" applyAlignment="1" applyProtection="1">
      <alignment horizontal="left" vertical="center" wrapText="1"/>
      <protection locked="0" hidden="1"/>
    </xf>
    <xf numFmtId="0" fontId="0" fillId="3" borderId="95" xfId="0" applyFill="1" applyBorder="1" applyAlignment="1" applyProtection="1">
      <alignment horizontal="left" vertical="center" wrapText="1"/>
      <protection locked="0" hidden="1"/>
    </xf>
    <xf numFmtId="0" fontId="0" fillId="3" borderId="52" xfId="0" applyFill="1" applyBorder="1" applyAlignment="1" applyProtection="1">
      <alignment horizontal="left" vertical="center" wrapText="1"/>
      <protection locked="0" hidden="1"/>
    </xf>
    <xf numFmtId="0" fontId="0" fillId="3" borderId="53" xfId="0" applyFill="1" applyBorder="1" applyAlignment="1" applyProtection="1">
      <alignment horizontal="left" vertical="center" wrapText="1"/>
      <protection locked="0" hidden="1"/>
    </xf>
    <xf numFmtId="0" fontId="0" fillId="6" borderId="1" xfId="0" applyFill="1" applyBorder="1" applyAlignment="1" applyProtection="1">
      <alignment horizontal="left" vertical="center" wrapText="1" indent="1"/>
      <protection hidden="1"/>
    </xf>
    <xf numFmtId="0" fontId="0" fillId="6" borderId="89" xfId="0" applyFill="1" applyBorder="1" applyAlignment="1" applyProtection="1">
      <alignment horizontal="left" vertical="center" wrapText="1" indent="1"/>
      <protection hidden="1"/>
    </xf>
    <xf numFmtId="0" fontId="0" fillId="6" borderId="5" xfId="0" applyFill="1" applyBorder="1" applyAlignment="1" applyProtection="1">
      <alignment horizontal="left" vertical="center" wrapText="1" indent="1"/>
      <protection hidden="1"/>
    </xf>
    <xf numFmtId="0" fontId="0" fillId="6" borderId="6" xfId="0" applyFill="1" applyBorder="1" applyAlignment="1" applyProtection="1">
      <alignment horizontal="left" vertical="center" wrapText="1" indent="1"/>
      <protection hidden="1"/>
    </xf>
    <xf numFmtId="0" fontId="0" fillId="6" borderId="90" xfId="0" applyFill="1" applyBorder="1" applyAlignment="1" applyProtection="1">
      <alignment horizontal="left" vertical="center" wrapText="1" indent="1"/>
      <protection hidden="1"/>
    </xf>
    <xf numFmtId="0" fontId="22" fillId="3" borderId="95" xfId="1" applyFill="1" applyBorder="1" applyAlignment="1" applyProtection="1">
      <alignment horizontal="center" vertical="center"/>
      <protection hidden="1"/>
    </xf>
    <xf numFmtId="0" fontId="0" fillId="6" borderId="16" xfId="0" applyFill="1" applyBorder="1" applyAlignment="1" applyProtection="1">
      <alignment horizontal="center" vertical="center" textRotation="255"/>
      <protection hidden="1"/>
    </xf>
    <xf numFmtId="0" fontId="0" fillId="6" borderId="21" xfId="0" applyFill="1" applyBorder="1" applyAlignment="1" applyProtection="1">
      <alignment horizontal="center" vertical="center" textRotation="255"/>
      <protection hidden="1"/>
    </xf>
    <xf numFmtId="0" fontId="0" fillId="6" borderId="42" xfId="0" applyFont="1" applyFill="1" applyBorder="1" applyAlignment="1" applyProtection="1">
      <alignment horizontal="center" vertical="center" wrapText="1"/>
      <protection hidden="1"/>
    </xf>
    <xf numFmtId="0" fontId="0" fillId="6" borderId="43" xfId="0" applyFont="1" applyFill="1" applyBorder="1" applyAlignment="1" applyProtection="1">
      <alignment horizontal="center" vertical="center" wrapText="1"/>
      <protection hidden="1"/>
    </xf>
    <xf numFmtId="0" fontId="0" fillId="6" borderId="95" xfId="0" applyFont="1" applyFill="1" applyBorder="1" applyAlignment="1" applyProtection="1">
      <alignment horizontal="center" vertical="center" wrapText="1"/>
      <protection hidden="1"/>
    </xf>
    <xf numFmtId="0" fontId="0" fillId="6" borderId="52" xfId="0" applyFont="1" applyFill="1" applyBorder="1" applyAlignment="1" applyProtection="1">
      <alignment horizontal="center" vertical="center" wrapText="1"/>
      <protection hidden="1"/>
    </xf>
    <xf numFmtId="0" fontId="0" fillId="6" borderId="43" xfId="0" applyFont="1" applyFill="1" applyBorder="1" applyAlignment="1" applyProtection="1">
      <alignment horizontal="left" vertical="center" wrapText="1"/>
      <protection hidden="1"/>
    </xf>
    <xf numFmtId="0" fontId="0" fillId="6" borderId="44" xfId="0" applyFont="1" applyFill="1" applyBorder="1" applyAlignment="1" applyProtection="1">
      <alignment horizontal="left" vertical="center" wrapText="1"/>
      <protection hidden="1"/>
    </xf>
    <xf numFmtId="0" fontId="0" fillId="6" borderId="52" xfId="0" applyFont="1" applyFill="1" applyBorder="1" applyAlignment="1" applyProtection="1">
      <alignment horizontal="left" vertical="center" wrapText="1"/>
      <protection hidden="1"/>
    </xf>
    <xf numFmtId="0" fontId="0" fillId="6" borderId="53" xfId="0" applyFont="1" applyFill="1" applyBorder="1" applyAlignment="1" applyProtection="1">
      <alignment horizontal="left" vertical="center" wrapText="1"/>
      <protection hidden="1"/>
    </xf>
    <xf numFmtId="0" fontId="0" fillId="3" borderId="42" xfId="0" applyFont="1" applyFill="1" applyBorder="1" applyAlignment="1" applyProtection="1">
      <alignment horizontal="center" vertical="center"/>
      <protection hidden="1"/>
    </xf>
    <xf numFmtId="0" fontId="0" fillId="3" borderId="44" xfId="0" applyFont="1" applyFill="1" applyBorder="1" applyAlignment="1" applyProtection="1">
      <alignment horizontal="center" vertical="center"/>
      <protection hidden="1"/>
    </xf>
    <xf numFmtId="0" fontId="0" fillId="3" borderId="95" xfId="0" applyFont="1" applyFill="1" applyBorder="1" applyAlignment="1" applyProtection="1">
      <alignment horizontal="center" vertical="center"/>
      <protection hidden="1"/>
    </xf>
    <xf numFmtId="0" fontId="0" fillId="3" borderId="53" xfId="0" applyFont="1" applyFill="1" applyBorder="1" applyAlignment="1" applyProtection="1">
      <alignment horizontal="center" vertical="center"/>
      <protection hidden="1"/>
    </xf>
    <xf numFmtId="0" fontId="36" fillId="3" borderId="43" xfId="0" applyFont="1" applyFill="1" applyBorder="1" applyAlignment="1" applyProtection="1">
      <alignment horizontal="left" vertical="center" wrapText="1"/>
      <protection hidden="1"/>
    </xf>
    <xf numFmtId="0" fontId="36" fillId="3" borderId="0" xfId="0" applyFont="1" applyFill="1" applyAlignment="1" applyProtection="1">
      <alignment horizontal="left" vertical="center" wrapText="1"/>
      <protection hidden="1"/>
    </xf>
    <xf numFmtId="0" fontId="0" fillId="6" borderId="81" xfId="0" applyFill="1" applyBorder="1" applyAlignment="1" applyProtection="1">
      <alignment horizontal="center" vertical="center"/>
      <protection hidden="1"/>
    </xf>
    <xf numFmtId="0" fontId="0" fillId="6" borderId="54" xfId="0" applyFill="1" applyBorder="1" applyAlignment="1" applyProtection="1">
      <alignment horizontal="center" vertical="center"/>
      <protection hidden="1"/>
    </xf>
    <xf numFmtId="0" fontId="0" fillId="3" borderId="0" xfId="0" applyFill="1" applyAlignment="1" applyProtection="1">
      <alignment horizontal="left" vertical="center" wrapText="1" indent="1"/>
      <protection hidden="1"/>
    </xf>
    <xf numFmtId="0" fontId="25" fillId="3" borderId="15" xfId="0" applyNumberFormat="1" applyFont="1" applyFill="1" applyBorder="1" applyAlignment="1" applyProtection="1">
      <alignment horizontal="center" vertical="center" shrinkToFit="1"/>
      <protection hidden="1"/>
    </xf>
    <xf numFmtId="177" fontId="0" fillId="3" borderId="18" xfId="0" applyNumberFormat="1" applyFill="1" applyBorder="1" applyAlignment="1" applyProtection="1">
      <alignment horizontal="right" vertical="center" shrinkToFit="1"/>
      <protection hidden="1"/>
    </xf>
    <xf numFmtId="177" fontId="0" fillId="3" borderId="19" xfId="0" applyNumberFormat="1" applyFill="1" applyBorder="1" applyAlignment="1" applyProtection="1">
      <alignment horizontal="right" vertical="center" shrinkToFit="1"/>
      <protection hidden="1"/>
    </xf>
    <xf numFmtId="177" fontId="0" fillId="3" borderId="20" xfId="0" applyNumberFormat="1" applyFill="1" applyBorder="1" applyAlignment="1" applyProtection="1">
      <alignment horizontal="right" vertical="center" shrinkToFit="1"/>
      <protection hidden="1"/>
    </xf>
    <xf numFmtId="0" fontId="0" fillId="3" borderId="15" xfId="0" applyFill="1" applyBorder="1" applyAlignment="1" applyProtection="1">
      <alignment horizontal="right" vertical="center" shrinkToFit="1"/>
      <protection hidden="1"/>
    </xf>
    <xf numFmtId="38" fontId="26" fillId="3" borderId="8" xfId="2" applyFont="1" applyFill="1" applyBorder="1" applyAlignment="1" applyProtection="1">
      <alignment horizontal="center" vertical="center"/>
      <protection hidden="1"/>
    </xf>
    <xf numFmtId="38" fontId="26" fillId="3" borderId="1" xfId="2" applyFont="1" applyFill="1" applyBorder="1" applyAlignment="1" applyProtection="1">
      <alignment horizontal="center" vertical="center"/>
      <protection hidden="1"/>
    </xf>
    <xf numFmtId="38" fontId="26" fillId="3" borderId="5" xfId="2" applyFont="1" applyFill="1" applyBorder="1" applyAlignment="1" applyProtection="1">
      <alignment horizontal="center" vertical="center"/>
      <protection hidden="1"/>
    </xf>
    <xf numFmtId="38" fontId="26" fillId="3" borderId="6" xfId="2" applyFont="1" applyFill="1" applyBorder="1" applyAlignment="1" applyProtection="1">
      <alignment horizontal="center" vertical="center"/>
      <protection hidden="1"/>
    </xf>
    <xf numFmtId="0" fontId="0" fillId="3" borderId="2" xfId="0" applyFill="1" applyBorder="1" applyAlignment="1" applyProtection="1">
      <alignment horizontal="center" vertical="center"/>
      <protection hidden="1"/>
    </xf>
    <xf numFmtId="0" fontId="0" fillId="3" borderId="6" xfId="0" applyFill="1" applyBorder="1" applyAlignment="1" applyProtection="1">
      <alignment horizontal="center" vertical="center"/>
      <protection hidden="1"/>
    </xf>
    <xf numFmtId="0" fontId="0" fillId="3" borderId="7" xfId="0" applyFill="1" applyBorder="1" applyAlignment="1" applyProtection="1">
      <alignment horizontal="center" vertical="center"/>
      <protection hidden="1"/>
    </xf>
    <xf numFmtId="0" fontId="23" fillId="3" borderId="15" xfId="0" applyFont="1" applyFill="1" applyBorder="1" applyAlignment="1" applyProtection="1">
      <alignment horizontal="center" vertical="center"/>
      <protection hidden="1"/>
    </xf>
    <xf numFmtId="176" fontId="25" fillId="3" borderId="15" xfId="0" applyNumberFormat="1" applyFont="1" applyFill="1" applyBorder="1" applyAlignment="1" applyProtection="1">
      <alignment horizontal="right" vertical="center" indent="1" shrinkToFit="1"/>
      <protection hidden="1"/>
    </xf>
    <xf numFmtId="0" fontId="23" fillId="3" borderId="3" xfId="0" applyFont="1" applyFill="1" applyBorder="1" applyAlignment="1" applyProtection="1">
      <alignment horizontal="left" vertical="center"/>
      <protection hidden="1"/>
    </xf>
    <xf numFmtId="0" fontId="23" fillId="3" borderId="0" xfId="0" applyFont="1" applyFill="1" applyBorder="1" applyAlignment="1" applyProtection="1">
      <alignment horizontal="left" vertical="center"/>
      <protection hidden="1"/>
    </xf>
    <xf numFmtId="0" fontId="25" fillId="3" borderId="1" xfId="0" applyFont="1" applyFill="1" applyBorder="1" applyAlignment="1" applyProtection="1">
      <alignment horizontal="center" vertical="center" shrinkToFit="1"/>
      <protection hidden="1"/>
    </xf>
    <xf numFmtId="0" fontId="25" fillId="3" borderId="0" xfId="0" applyFont="1" applyFill="1" applyBorder="1" applyAlignment="1" applyProtection="1">
      <alignment horizontal="center" vertical="center" shrinkToFit="1"/>
      <protection hidden="1"/>
    </xf>
    <xf numFmtId="0" fontId="25" fillId="3" borderId="102" xfId="0" applyFont="1" applyFill="1" applyBorder="1" applyAlignment="1" applyProtection="1">
      <alignment horizontal="center" vertical="center" shrinkToFit="1"/>
      <protection hidden="1"/>
    </xf>
    <xf numFmtId="0" fontId="25" fillId="3" borderId="103" xfId="0" applyFont="1" applyFill="1" applyBorder="1" applyAlignment="1" applyProtection="1">
      <alignment horizontal="center" vertical="center" shrinkToFit="1"/>
      <protection hidden="1"/>
    </xf>
    <xf numFmtId="0" fontId="25" fillId="3" borderId="104" xfId="0" applyFont="1" applyFill="1" applyBorder="1" applyAlignment="1" applyProtection="1">
      <alignment horizontal="center" vertical="center" shrinkToFit="1"/>
      <protection hidden="1"/>
    </xf>
    <xf numFmtId="0" fontId="25" fillId="3" borderId="98" xfId="0" applyFont="1" applyFill="1" applyBorder="1" applyAlignment="1" applyProtection="1">
      <alignment horizontal="center" vertical="center" shrinkToFit="1"/>
      <protection hidden="1"/>
    </xf>
    <xf numFmtId="0" fontId="25" fillId="3" borderId="83" xfId="0" applyFont="1" applyFill="1" applyBorder="1" applyAlignment="1" applyProtection="1">
      <alignment horizontal="center" vertical="center" shrinkToFit="1"/>
      <protection hidden="1"/>
    </xf>
    <xf numFmtId="0" fontId="25" fillId="3" borderId="92" xfId="0" applyFont="1" applyFill="1" applyBorder="1" applyAlignment="1" applyProtection="1">
      <alignment horizontal="center" vertical="center" shrinkToFit="1"/>
      <protection hidden="1"/>
    </xf>
    <xf numFmtId="0" fontId="25" fillId="3" borderId="99" xfId="0" applyFont="1" applyFill="1" applyBorder="1" applyAlignment="1" applyProtection="1">
      <alignment horizontal="center" vertical="center" shrinkToFit="1"/>
      <protection hidden="1"/>
    </xf>
    <xf numFmtId="0" fontId="25" fillId="3" borderId="100" xfId="0" applyFont="1" applyFill="1" applyBorder="1" applyAlignment="1" applyProtection="1">
      <alignment horizontal="center" vertical="center" shrinkToFit="1"/>
      <protection hidden="1"/>
    </xf>
    <xf numFmtId="0" fontId="25" fillId="3" borderId="101" xfId="0" applyFont="1" applyFill="1" applyBorder="1" applyAlignment="1" applyProtection="1">
      <alignment horizontal="center" vertical="center" shrinkToFit="1"/>
      <protection hidden="1"/>
    </xf>
    <xf numFmtId="176" fontId="0" fillId="3" borderId="18" xfId="0" applyNumberFormat="1" applyFont="1" applyFill="1" applyBorder="1" applyAlignment="1" applyProtection="1">
      <alignment horizontal="right" vertical="center"/>
      <protection hidden="1"/>
    </xf>
    <xf numFmtId="176" fontId="0" fillId="3" borderId="19" xfId="0" applyNumberFormat="1" applyFont="1" applyFill="1" applyBorder="1" applyAlignment="1" applyProtection="1">
      <alignment horizontal="right" vertical="center"/>
      <protection hidden="1"/>
    </xf>
    <xf numFmtId="0" fontId="27" fillId="3" borderId="19" xfId="0" applyFont="1" applyFill="1" applyBorder="1" applyAlignment="1" applyProtection="1">
      <alignment horizontal="center" vertical="top"/>
      <protection hidden="1"/>
    </xf>
    <xf numFmtId="0" fontId="27" fillId="3" borderId="20" xfId="0" applyFont="1" applyFill="1" applyBorder="1" applyAlignment="1" applyProtection="1">
      <alignment horizontal="center" vertical="top"/>
      <protection hidden="1"/>
    </xf>
    <xf numFmtId="176" fontId="0" fillId="3" borderId="19" xfId="0" applyNumberFormat="1" applyFill="1" applyBorder="1" applyAlignment="1" applyProtection="1">
      <alignment horizontal="center" vertical="center"/>
      <protection hidden="1"/>
    </xf>
    <xf numFmtId="176" fontId="0" fillId="3" borderId="20" xfId="0" applyNumberFormat="1" applyFill="1" applyBorder="1" applyAlignment="1" applyProtection="1">
      <alignment horizontal="center" vertical="center"/>
      <protection hidden="1"/>
    </xf>
    <xf numFmtId="0" fontId="25" fillId="3" borderId="2" xfId="0" applyFont="1" applyFill="1" applyBorder="1" applyAlignment="1" applyProtection="1">
      <alignment horizontal="center" vertical="center" shrinkToFit="1"/>
      <protection hidden="1"/>
    </xf>
    <xf numFmtId="0" fontId="0" fillId="3" borderId="18" xfId="0" applyFill="1" applyBorder="1" applyAlignment="1" applyProtection="1">
      <alignment horizontal="center" vertical="center"/>
      <protection hidden="1"/>
    </xf>
    <xf numFmtId="0" fontId="0" fillId="3" borderId="19" xfId="0" applyFill="1" applyBorder="1" applyAlignment="1" applyProtection="1">
      <alignment horizontal="center" vertical="center"/>
      <protection hidden="1"/>
    </xf>
    <xf numFmtId="0" fontId="26" fillId="3" borderId="1" xfId="0" applyFont="1" applyFill="1" applyBorder="1" applyAlignment="1" applyProtection="1">
      <alignment horizontal="center" vertical="top"/>
      <protection hidden="1"/>
    </xf>
    <xf numFmtId="0" fontId="26" fillId="3" borderId="2" xfId="0" applyFont="1" applyFill="1" applyBorder="1" applyAlignment="1" applyProtection="1">
      <alignment horizontal="center" vertical="top"/>
      <protection hidden="1"/>
    </xf>
    <xf numFmtId="186" fontId="0" fillId="3" borderId="18" xfId="0" applyNumberFormat="1" applyFill="1" applyBorder="1" applyAlignment="1" applyProtection="1">
      <alignment horizontal="right" vertical="center" shrinkToFit="1"/>
      <protection hidden="1"/>
    </xf>
    <xf numFmtId="186" fontId="0" fillId="3" borderId="19" xfId="0" applyNumberFormat="1" applyFill="1" applyBorder="1" applyAlignment="1" applyProtection="1">
      <alignment horizontal="right" vertical="center" shrinkToFit="1"/>
      <protection hidden="1"/>
    </xf>
    <xf numFmtId="186" fontId="0" fillId="3" borderId="20" xfId="0" applyNumberFormat="1" applyFill="1" applyBorder="1" applyAlignment="1" applyProtection="1">
      <alignment horizontal="right" vertical="center" shrinkToFit="1"/>
      <protection hidden="1"/>
    </xf>
    <xf numFmtId="0" fontId="0" fillId="3" borderId="8" xfId="0" applyFill="1" applyBorder="1" applyAlignment="1" applyProtection="1">
      <alignment horizontal="center" vertical="center"/>
      <protection hidden="1"/>
    </xf>
    <xf numFmtId="0" fontId="0" fillId="3" borderId="3"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5" xfId="0" applyFill="1" applyBorder="1" applyAlignment="1" applyProtection="1">
      <alignment horizontal="center" vertical="center"/>
      <protection hidden="1"/>
    </xf>
    <xf numFmtId="0" fontId="27" fillId="3" borderId="1" xfId="0" applyFont="1" applyFill="1" applyBorder="1" applyAlignment="1" applyProtection="1">
      <alignment horizontal="center" vertical="top"/>
      <protection hidden="1"/>
    </xf>
    <xf numFmtId="0" fontId="27" fillId="3" borderId="2" xfId="0" applyFont="1" applyFill="1" applyBorder="1" applyAlignment="1" applyProtection="1">
      <alignment horizontal="center" vertical="top"/>
      <protection hidden="1"/>
    </xf>
    <xf numFmtId="0" fontId="27" fillId="3" borderId="0" xfId="0" applyFont="1" applyFill="1" applyBorder="1" applyAlignment="1" applyProtection="1">
      <alignment horizontal="center" vertical="top"/>
      <protection hidden="1"/>
    </xf>
    <xf numFmtId="0" fontId="27" fillId="3" borderId="4" xfId="0" applyFont="1" applyFill="1" applyBorder="1" applyAlignment="1" applyProtection="1">
      <alignment horizontal="center" vertical="top"/>
      <protection hidden="1"/>
    </xf>
    <xf numFmtId="0" fontId="27" fillId="3" borderId="6" xfId="0" applyFont="1" applyFill="1" applyBorder="1" applyAlignment="1" applyProtection="1">
      <alignment horizontal="center" vertical="top"/>
      <protection hidden="1"/>
    </xf>
    <xf numFmtId="0" fontId="27" fillId="3" borderId="7" xfId="0" applyFont="1" applyFill="1" applyBorder="1" applyAlignment="1" applyProtection="1">
      <alignment horizontal="center" vertical="top"/>
      <protection hidden="1"/>
    </xf>
    <xf numFmtId="0" fontId="25" fillId="3" borderId="18" xfId="0" applyFont="1" applyFill="1" applyBorder="1" applyAlignment="1" applyProtection="1">
      <alignment horizontal="left" vertical="center" shrinkToFit="1"/>
      <protection hidden="1"/>
    </xf>
    <xf numFmtId="0" fontId="25" fillId="3" borderId="19" xfId="0" applyFont="1" applyFill="1" applyBorder="1" applyAlignment="1" applyProtection="1">
      <alignment horizontal="left" vertical="center" shrinkToFit="1"/>
      <protection hidden="1"/>
    </xf>
    <xf numFmtId="0" fontId="25" fillId="3" borderId="20" xfId="0" applyFont="1" applyFill="1" applyBorder="1" applyAlignment="1" applyProtection="1">
      <alignment horizontal="left" vertical="center" shrinkToFit="1"/>
      <protection hidden="1"/>
    </xf>
    <xf numFmtId="0" fontId="25" fillId="3" borderId="18" xfId="0" applyFont="1" applyFill="1" applyBorder="1" applyAlignment="1" applyProtection="1">
      <alignment horizontal="center" vertical="center" shrinkToFit="1"/>
      <protection hidden="1"/>
    </xf>
    <xf numFmtId="0" fontId="25" fillId="3" borderId="19" xfId="0" applyFont="1" applyFill="1" applyBorder="1" applyAlignment="1" applyProtection="1">
      <alignment horizontal="center" vertical="center" shrinkToFit="1"/>
      <protection hidden="1"/>
    </xf>
    <xf numFmtId="0" fontId="25" fillId="3" borderId="20" xfId="0" applyFont="1" applyFill="1" applyBorder="1" applyAlignment="1" applyProtection="1">
      <alignment horizontal="center" vertical="center" shrinkToFit="1"/>
      <protection hidden="1"/>
    </xf>
    <xf numFmtId="0" fontId="23" fillId="3" borderId="18" xfId="0" applyFont="1" applyFill="1" applyBorder="1" applyAlignment="1" applyProtection="1">
      <alignment horizontal="center" vertical="center" shrinkToFit="1"/>
      <protection hidden="1"/>
    </xf>
    <xf numFmtId="0" fontId="23" fillId="3" borderId="19" xfId="0" applyFont="1" applyFill="1" applyBorder="1" applyAlignment="1" applyProtection="1">
      <alignment horizontal="center" vertical="center" shrinkToFit="1"/>
      <protection hidden="1"/>
    </xf>
    <xf numFmtId="0" fontId="23" fillId="3" borderId="20" xfId="0" applyFont="1" applyFill="1" applyBorder="1" applyAlignment="1" applyProtection="1">
      <alignment horizontal="center" vertical="center" shrinkToFit="1"/>
      <protection hidden="1"/>
    </xf>
    <xf numFmtId="0" fontId="34" fillId="3" borderId="18" xfId="0" applyFont="1" applyFill="1" applyBorder="1" applyAlignment="1" applyProtection="1">
      <alignment horizontal="center" vertical="center" shrinkToFit="1"/>
      <protection hidden="1"/>
    </xf>
    <xf numFmtId="0" fontId="34" fillId="3" borderId="19" xfId="0" applyFont="1" applyFill="1" applyBorder="1" applyAlignment="1" applyProtection="1">
      <alignment horizontal="center" vertical="center" shrinkToFit="1"/>
      <protection hidden="1"/>
    </xf>
    <xf numFmtId="0" fontId="34" fillId="3" borderId="20"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distributed" vertical="center" indent="1"/>
      <protection hidden="1"/>
    </xf>
    <xf numFmtId="0" fontId="5" fillId="3" borderId="15" xfId="0" applyFont="1" applyFill="1" applyBorder="1" applyAlignment="1" applyProtection="1">
      <alignment horizontal="center" vertical="center"/>
      <protection hidden="1"/>
    </xf>
    <xf numFmtId="176" fontId="106" fillId="3" borderId="15" xfId="0" applyNumberFormat="1" applyFont="1" applyFill="1" applyBorder="1" applyAlignment="1" applyProtection="1">
      <alignment horizontal="right"/>
      <protection hidden="1"/>
    </xf>
    <xf numFmtId="0" fontId="8" fillId="3" borderId="8" xfId="0" applyFont="1" applyFill="1" applyBorder="1" applyAlignment="1" applyProtection="1">
      <alignment horizontal="distributed" vertical="center"/>
      <protection hidden="1"/>
    </xf>
    <xf numFmtId="0" fontId="8" fillId="3" borderId="1" xfId="0" applyFont="1" applyFill="1" applyBorder="1" applyAlignment="1" applyProtection="1">
      <alignment horizontal="distributed" vertical="center"/>
      <protection hidden="1"/>
    </xf>
    <xf numFmtId="0" fontId="8" fillId="3" borderId="2" xfId="0" applyFont="1" applyFill="1" applyBorder="1" applyAlignment="1" applyProtection="1">
      <alignment horizontal="distributed" vertical="center"/>
      <protection hidden="1"/>
    </xf>
    <xf numFmtId="0" fontId="8" fillId="3" borderId="3" xfId="0" applyFont="1" applyFill="1" applyBorder="1" applyAlignment="1" applyProtection="1">
      <alignment horizontal="distributed" vertical="center"/>
      <protection hidden="1"/>
    </xf>
    <xf numFmtId="0" fontId="8" fillId="3" borderId="0" xfId="0" applyFont="1" applyFill="1" applyBorder="1" applyAlignment="1" applyProtection="1">
      <alignment horizontal="distributed" vertical="center"/>
      <protection hidden="1"/>
    </xf>
    <xf numFmtId="0" fontId="8" fillId="3" borderId="4" xfId="0" applyFont="1" applyFill="1" applyBorder="1" applyAlignment="1" applyProtection="1">
      <alignment horizontal="distributed" vertical="center"/>
      <protection hidden="1"/>
    </xf>
    <xf numFmtId="0" fontId="5" fillId="3" borderId="8"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176" fontId="106" fillId="3" borderId="8" xfId="0" applyNumberFormat="1" applyFont="1" applyFill="1" applyBorder="1" applyAlignment="1" applyProtection="1">
      <alignment horizontal="right"/>
      <protection hidden="1"/>
    </xf>
    <xf numFmtId="176" fontId="106" fillId="3" borderId="1" xfId="0" applyNumberFormat="1" applyFont="1" applyFill="1" applyBorder="1" applyAlignment="1" applyProtection="1">
      <alignment horizontal="right"/>
      <protection hidden="1"/>
    </xf>
    <xf numFmtId="176" fontId="106" fillId="3" borderId="2" xfId="0" applyNumberFormat="1" applyFont="1" applyFill="1" applyBorder="1" applyAlignment="1" applyProtection="1">
      <alignment horizontal="right"/>
      <protection hidden="1"/>
    </xf>
    <xf numFmtId="176" fontId="106" fillId="3" borderId="3" xfId="0" applyNumberFormat="1" applyFont="1" applyFill="1" applyBorder="1" applyAlignment="1" applyProtection="1">
      <alignment horizontal="right"/>
      <protection hidden="1"/>
    </xf>
    <xf numFmtId="176" fontId="106" fillId="3" borderId="0" xfId="0" applyNumberFormat="1" applyFont="1" applyFill="1" applyBorder="1" applyAlignment="1" applyProtection="1">
      <alignment horizontal="right"/>
      <protection hidden="1"/>
    </xf>
    <xf numFmtId="176" fontId="106" fillId="3" borderId="4" xfId="0" applyNumberFormat="1" applyFont="1" applyFill="1" applyBorder="1" applyAlignment="1" applyProtection="1">
      <alignment horizontal="right"/>
      <protection hidden="1"/>
    </xf>
    <xf numFmtId="176" fontId="106" fillId="3" borderId="5" xfId="0" applyNumberFormat="1" applyFont="1" applyFill="1" applyBorder="1" applyAlignment="1" applyProtection="1">
      <alignment horizontal="right"/>
      <protection hidden="1"/>
    </xf>
    <xf numFmtId="176" fontId="106" fillId="3" borderId="6" xfId="0" applyNumberFormat="1" applyFont="1" applyFill="1" applyBorder="1" applyAlignment="1" applyProtection="1">
      <alignment horizontal="right"/>
      <protection hidden="1"/>
    </xf>
    <xf numFmtId="176" fontId="106" fillId="3" borderId="7" xfId="0" applyNumberFormat="1" applyFont="1" applyFill="1" applyBorder="1" applyAlignment="1" applyProtection="1">
      <alignment horizontal="right"/>
      <protection hidden="1"/>
    </xf>
    <xf numFmtId="0" fontId="8" fillId="3" borderId="5" xfId="0" applyFont="1" applyFill="1" applyBorder="1" applyAlignment="1" applyProtection="1">
      <alignment horizontal="distributed" vertical="center"/>
      <protection hidden="1"/>
    </xf>
    <xf numFmtId="0" fontId="8" fillId="3" borderId="6" xfId="0" applyFont="1" applyFill="1" applyBorder="1" applyAlignment="1" applyProtection="1">
      <alignment horizontal="distributed" vertical="center"/>
      <protection hidden="1"/>
    </xf>
    <xf numFmtId="0" fontId="8" fillId="3" borderId="7" xfId="0" applyFont="1" applyFill="1" applyBorder="1" applyAlignment="1" applyProtection="1">
      <alignment horizontal="distributed" vertical="center"/>
      <protection hidden="1"/>
    </xf>
    <xf numFmtId="0" fontId="23" fillId="3" borderId="8" xfId="0" applyFont="1" applyFill="1" applyBorder="1" applyAlignment="1" applyProtection="1">
      <alignment horizontal="center" vertical="center" shrinkToFit="1"/>
      <protection hidden="1"/>
    </xf>
    <xf numFmtId="0" fontId="23" fillId="3" borderId="2" xfId="0" applyFont="1" applyFill="1" applyBorder="1" applyAlignment="1" applyProtection="1">
      <alignment horizontal="center" vertical="center" shrinkToFit="1"/>
      <protection hidden="1"/>
    </xf>
    <xf numFmtId="0" fontId="23" fillId="3" borderId="3" xfId="0" applyFont="1" applyFill="1" applyBorder="1" applyAlignment="1" applyProtection="1">
      <alignment horizontal="center" vertical="center" shrinkToFit="1"/>
      <protection hidden="1"/>
    </xf>
    <xf numFmtId="0" fontId="23" fillId="3" borderId="4" xfId="0" applyFont="1" applyFill="1" applyBorder="1" applyAlignment="1" applyProtection="1">
      <alignment horizontal="center" vertical="center" shrinkToFit="1"/>
      <protection hidden="1"/>
    </xf>
    <xf numFmtId="0" fontId="23" fillId="3" borderId="5" xfId="0" applyFont="1" applyFill="1" applyBorder="1" applyAlignment="1" applyProtection="1">
      <alignment horizontal="center" vertical="center" shrinkToFit="1"/>
      <protection hidden="1"/>
    </xf>
    <xf numFmtId="0" fontId="23" fillId="3" borderId="7" xfId="0" applyFont="1" applyFill="1" applyBorder="1" applyAlignment="1" applyProtection="1">
      <alignment horizontal="center" vertical="center" shrinkToFit="1"/>
      <protection hidden="1"/>
    </xf>
    <xf numFmtId="177" fontId="0" fillId="3" borderId="15" xfId="0" applyNumberFormat="1" applyFont="1" applyFill="1" applyBorder="1" applyAlignment="1" applyProtection="1">
      <alignment horizontal="right" vertical="center" shrinkToFit="1"/>
      <protection hidden="1"/>
    </xf>
    <xf numFmtId="0" fontId="25" fillId="3" borderId="15" xfId="0" applyFont="1" applyFill="1" applyBorder="1" applyAlignment="1" applyProtection="1">
      <alignment horizontal="center" vertical="center" shrinkToFit="1"/>
      <protection hidden="1"/>
    </xf>
    <xf numFmtId="0" fontId="23" fillId="3" borderId="97" xfId="0" applyFont="1" applyFill="1" applyBorder="1" applyAlignment="1" applyProtection="1">
      <alignment horizontal="center" vertical="center"/>
      <protection hidden="1"/>
    </xf>
    <xf numFmtId="0" fontId="23" fillId="3" borderId="16" xfId="0" applyFont="1" applyFill="1" applyBorder="1" applyAlignment="1" applyProtection="1">
      <alignment horizontal="center" vertical="center" shrinkToFit="1"/>
      <protection hidden="1"/>
    </xf>
    <xf numFmtId="0" fontId="23" fillId="3" borderId="21" xfId="0" applyFont="1" applyFill="1" applyBorder="1" applyAlignment="1" applyProtection="1">
      <alignment horizontal="center" vertical="center" shrinkToFit="1"/>
      <protection hidden="1"/>
    </xf>
    <xf numFmtId="0" fontId="23" fillId="3" borderId="17" xfId="0" applyFont="1" applyFill="1" applyBorder="1" applyAlignment="1" applyProtection="1">
      <alignment horizontal="center" vertical="center" shrinkToFit="1"/>
      <protection hidden="1"/>
    </xf>
    <xf numFmtId="0" fontId="23" fillId="3" borderId="8" xfId="0" applyFont="1" applyFill="1" applyBorder="1" applyAlignment="1" applyProtection="1">
      <alignment vertical="center" shrinkToFit="1"/>
      <protection hidden="1"/>
    </xf>
    <xf numFmtId="0" fontId="0" fillId="3" borderId="1" xfId="0" applyFill="1" applyBorder="1" applyAlignment="1" applyProtection="1">
      <alignment vertical="center" shrinkToFit="1"/>
      <protection hidden="1"/>
    </xf>
    <xf numFmtId="0" fontId="0" fillId="3" borderId="2" xfId="0" applyFill="1" applyBorder="1" applyAlignment="1" applyProtection="1">
      <alignment vertical="center" shrinkToFit="1"/>
      <protection hidden="1"/>
    </xf>
    <xf numFmtId="0" fontId="0" fillId="3" borderId="3" xfId="0" applyFill="1" applyBorder="1" applyAlignment="1" applyProtection="1">
      <alignment vertical="center" shrinkToFit="1"/>
      <protection hidden="1"/>
    </xf>
    <xf numFmtId="0" fontId="0" fillId="3" borderId="0" xfId="0" applyFill="1" applyBorder="1" applyAlignment="1" applyProtection="1">
      <alignment vertical="center" shrinkToFit="1"/>
      <protection hidden="1"/>
    </xf>
    <xf numFmtId="0" fontId="0" fillId="3" borderId="4" xfId="0" applyFill="1" applyBorder="1" applyAlignment="1" applyProtection="1">
      <alignment vertical="center" shrinkToFit="1"/>
      <protection hidden="1"/>
    </xf>
    <xf numFmtId="0" fontId="0" fillId="3" borderId="5" xfId="0" applyFill="1" applyBorder="1" applyAlignment="1" applyProtection="1">
      <alignment vertical="center" shrinkToFit="1"/>
      <protection hidden="1"/>
    </xf>
    <xf numFmtId="0" fontId="0" fillId="3" borderId="6" xfId="0" applyFill="1" applyBorder="1" applyAlignment="1" applyProtection="1">
      <alignment vertical="center" shrinkToFit="1"/>
      <protection hidden="1"/>
    </xf>
    <xf numFmtId="0" fontId="0" fillId="3" borderId="7" xfId="0" applyFill="1" applyBorder="1" applyAlignment="1" applyProtection="1">
      <alignment vertical="center" shrinkToFit="1"/>
      <protection hidden="1"/>
    </xf>
    <xf numFmtId="0" fontId="0" fillId="3" borderId="8" xfId="0" applyFill="1" applyBorder="1" applyAlignment="1" applyProtection="1">
      <alignment vertical="center" shrinkToFit="1"/>
      <protection hidden="1"/>
    </xf>
    <xf numFmtId="0" fontId="5" fillId="3" borderId="8" xfId="0" applyFont="1" applyFill="1" applyBorder="1" applyAlignment="1" applyProtection="1">
      <alignment horizontal="left" vertical="center" wrapText="1"/>
      <protection hidden="1"/>
    </xf>
    <xf numFmtId="0" fontId="7" fillId="3" borderId="1" xfId="0" applyFont="1" applyFill="1" applyBorder="1" applyAlignment="1" applyProtection="1">
      <alignment horizontal="left" vertical="center" wrapText="1"/>
      <protection hidden="1"/>
    </xf>
    <xf numFmtId="0" fontId="7" fillId="3" borderId="2" xfId="0" applyFont="1" applyFill="1" applyBorder="1" applyAlignment="1" applyProtection="1">
      <alignment horizontal="left" vertical="center" wrapText="1"/>
      <protection hidden="1"/>
    </xf>
    <xf numFmtId="0" fontId="7" fillId="3" borderId="3" xfId="0" applyFont="1" applyFill="1" applyBorder="1" applyAlignment="1" applyProtection="1">
      <alignment horizontal="left" vertical="center" wrapText="1"/>
      <protection hidden="1"/>
    </xf>
    <xf numFmtId="0" fontId="7" fillId="3" borderId="0" xfId="0" applyFont="1" applyFill="1" applyBorder="1" applyAlignment="1" applyProtection="1">
      <alignment horizontal="left" vertical="center" wrapText="1"/>
      <protection hidden="1"/>
    </xf>
    <xf numFmtId="0" fontId="7" fillId="3" borderId="4" xfId="0" applyFont="1" applyFill="1" applyBorder="1" applyAlignment="1" applyProtection="1">
      <alignment horizontal="left" vertical="center" wrapText="1"/>
      <protection hidden="1"/>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0" fontId="13" fillId="3" borderId="1" xfId="0" applyFont="1" applyFill="1" applyBorder="1" applyAlignment="1" applyProtection="1">
      <alignment horizontal="center" vertical="center"/>
      <protection hidden="1"/>
    </xf>
    <xf numFmtId="0" fontId="13" fillId="3" borderId="2" xfId="0" applyFont="1" applyFill="1" applyBorder="1" applyAlignment="1" applyProtection="1">
      <alignment horizontal="center" vertical="center"/>
      <protection hidden="1"/>
    </xf>
    <xf numFmtId="0" fontId="13" fillId="3" borderId="0" xfId="0" applyFont="1" applyFill="1" applyBorder="1" applyAlignment="1" applyProtection="1">
      <alignment horizontal="center" vertical="center"/>
      <protection hidden="1"/>
    </xf>
    <xf numFmtId="0" fontId="13" fillId="3" borderId="4" xfId="0" applyFont="1" applyFill="1" applyBorder="1" applyAlignment="1" applyProtection="1">
      <alignment horizontal="center" vertical="center"/>
      <protection hidden="1"/>
    </xf>
    <xf numFmtId="0" fontId="25" fillId="3" borderId="4" xfId="0" applyFont="1" applyFill="1" applyBorder="1" applyAlignment="1" applyProtection="1">
      <alignment horizontal="center" vertical="center" shrinkToFit="1"/>
      <protection hidden="1"/>
    </xf>
    <xf numFmtId="0" fontId="25" fillId="3" borderId="8" xfId="0" applyFont="1" applyFill="1" applyBorder="1" applyAlignment="1" applyProtection="1">
      <alignment horizontal="center" vertical="center" shrinkToFit="1"/>
      <protection hidden="1"/>
    </xf>
    <xf numFmtId="0" fontId="25" fillId="3" borderId="3" xfId="0" applyFont="1" applyFill="1" applyBorder="1" applyAlignment="1" applyProtection="1">
      <alignment horizontal="center" vertical="center" shrinkToFit="1"/>
      <protection hidden="1"/>
    </xf>
    <xf numFmtId="0" fontId="25" fillId="3" borderId="5" xfId="0" applyFont="1" applyFill="1" applyBorder="1" applyAlignment="1" applyProtection="1">
      <alignment horizontal="center" vertical="center" shrinkToFit="1"/>
      <protection hidden="1"/>
    </xf>
    <xf numFmtId="0" fontId="25" fillId="3" borderId="6" xfId="0" applyFont="1" applyFill="1" applyBorder="1" applyAlignment="1" applyProtection="1">
      <alignment horizontal="center" vertical="center" shrinkToFit="1"/>
      <protection hidden="1"/>
    </xf>
    <xf numFmtId="0" fontId="5" fillId="3" borderId="18" xfId="0" applyFont="1" applyFill="1" applyBorder="1" applyAlignment="1" applyProtection="1">
      <alignment horizontal="center" vertical="center"/>
      <protection hidden="1"/>
    </xf>
    <xf numFmtId="0" fontId="5" fillId="3" borderId="19" xfId="0" applyFont="1" applyFill="1" applyBorder="1" applyAlignment="1" applyProtection="1">
      <alignment horizontal="center" vertical="center"/>
      <protection hidden="1"/>
    </xf>
    <xf numFmtId="0" fontId="5" fillId="3" borderId="20" xfId="0" applyFont="1" applyFill="1" applyBorder="1" applyAlignment="1" applyProtection="1">
      <alignment horizontal="center" vertical="center"/>
      <protection hidden="1"/>
    </xf>
    <xf numFmtId="0" fontId="15" fillId="3" borderId="15" xfId="0" applyFont="1" applyFill="1" applyBorder="1" applyAlignment="1" applyProtection="1">
      <alignment horizontal="center" vertical="center"/>
      <protection hidden="1"/>
    </xf>
    <xf numFmtId="0" fontId="16" fillId="3" borderId="15" xfId="0" applyFont="1" applyFill="1" applyBorder="1" applyAlignment="1" applyProtection="1">
      <alignment horizontal="center" vertical="center"/>
      <protection hidden="1"/>
    </xf>
    <xf numFmtId="177" fontId="0" fillId="3" borderId="8" xfId="0" applyNumberFormat="1" applyFill="1" applyBorder="1" applyAlignment="1" applyProtection="1">
      <alignment horizontal="left" vertical="center" shrinkToFit="1"/>
      <protection hidden="1"/>
    </xf>
    <xf numFmtId="177" fontId="0" fillId="3" borderId="1" xfId="0" applyNumberFormat="1" applyFill="1" applyBorder="1" applyAlignment="1" applyProtection="1">
      <alignment horizontal="left" vertical="center" shrinkToFit="1"/>
      <protection hidden="1"/>
    </xf>
    <xf numFmtId="177" fontId="0" fillId="3" borderId="2" xfId="0" applyNumberFormat="1" applyFill="1" applyBorder="1" applyAlignment="1" applyProtection="1">
      <alignment horizontal="left" vertical="center" shrinkToFit="1"/>
      <protection hidden="1"/>
    </xf>
    <xf numFmtId="177" fontId="0" fillId="3" borderId="5" xfId="0" applyNumberFormat="1" applyFill="1" applyBorder="1" applyAlignment="1" applyProtection="1">
      <alignment horizontal="left" vertical="center" shrinkToFit="1"/>
      <protection hidden="1"/>
    </xf>
    <xf numFmtId="177" fontId="0" fillId="3" borderId="6" xfId="0" applyNumberFormat="1" applyFill="1" applyBorder="1" applyAlignment="1" applyProtection="1">
      <alignment horizontal="left" vertical="center" shrinkToFit="1"/>
      <protection hidden="1"/>
    </xf>
    <xf numFmtId="177" fontId="0" fillId="3" borderId="7" xfId="0" applyNumberFormat="1" applyFill="1" applyBorder="1" applyAlignment="1" applyProtection="1">
      <alignment horizontal="left" vertical="center" shrinkToFit="1"/>
      <protection hidden="1"/>
    </xf>
    <xf numFmtId="0" fontId="0" fillId="3" borderId="8" xfId="0" applyFont="1" applyFill="1" applyBorder="1" applyAlignment="1" applyProtection="1">
      <alignment vertical="center" shrinkToFit="1"/>
      <protection hidden="1"/>
    </xf>
    <xf numFmtId="0" fontId="0" fillId="3" borderId="1" xfId="0" applyFont="1" applyFill="1" applyBorder="1" applyAlignment="1" applyProtection="1">
      <alignment vertical="center" shrinkToFit="1"/>
      <protection hidden="1"/>
    </xf>
    <xf numFmtId="0" fontId="0" fillId="3" borderId="2" xfId="0" applyFont="1" applyFill="1" applyBorder="1" applyAlignment="1" applyProtection="1">
      <alignment vertical="center" shrinkToFit="1"/>
      <protection hidden="1"/>
    </xf>
    <xf numFmtId="0" fontId="0" fillId="3" borderId="5" xfId="0" applyFont="1" applyFill="1" applyBorder="1" applyAlignment="1" applyProtection="1">
      <alignment vertical="center" shrinkToFit="1"/>
      <protection hidden="1"/>
    </xf>
    <xf numFmtId="0" fontId="0" fillId="3" borderId="6" xfId="0" applyFont="1" applyFill="1" applyBorder="1" applyAlignment="1" applyProtection="1">
      <alignment vertical="center" shrinkToFit="1"/>
      <protection hidden="1"/>
    </xf>
    <xf numFmtId="0" fontId="0" fillId="3" borderId="7" xfId="0" applyFont="1" applyFill="1" applyBorder="1" applyAlignment="1" applyProtection="1">
      <alignment vertical="center" shrinkToFit="1"/>
      <protection hidden="1"/>
    </xf>
    <xf numFmtId="177" fontId="0" fillId="3" borderId="8" xfId="0" applyNumberFormat="1" applyFont="1" applyFill="1" applyBorder="1" applyAlignment="1" applyProtection="1">
      <alignment horizontal="right" vertical="center" shrinkToFit="1"/>
      <protection hidden="1"/>
    </xf>
    <xf numFmtId="177" fontId="0" fillId="3" borderId="1" xfId="0" applyNumberFormat="1" applyFont="1" applyFill="1" applyBorder="1" applyAlignment="1" applyProtection="1">
      <alignment horizontal="right" vertical="center" shrinkToFit="1"/>
      <protection hidden="1"/>
    </xf>
    <xf numFmtId="177" fontId="0" fillId="3" borderId="2" xfId="0" applyNumberFormat="1" applyFont="1" applyFill="1" applyBorder="1" applyAlignment="1" applyProtection="1">
      <alignment horizontal="right" vertical="center" shrinkToFit="1"/>
      <protection hidden="1"/>
    </xf>
    <xf numFmtId="177" fontId="0" fillId="3" borderId="5" xfId="0" applyNumberFormat="1" applyFont="1" applyFill="1" applyBorder="1" applyAlignment="1" applyProtection="1">
      <alignment horizontal="right" vertical="center" shrinkToFit="1"/>
      <protection hidden="1"/>
    </xf>
    <xf numFmtId="177" fontId="0" fillId="3" borderId="6" xfId="0" applyNumberFormat="1" applyFont="1" applyFill="1" applyBorder="1" applyAlignment="1" applyProtection="1">
      <alignment horizontal="right" vertical="center" shrinkToFit="1"/>
      <protection hidden="1"/>
    </xf>
    <xf numFmtId="177" fontId="0" fillId="3" borderId="7" xfId="0" applyNumberFormat="1" applyFont="1" applyFill="1" applyBorder="1" applyAlignment="1" applyProtection="1">
      <alignment horizontal="right" vertical="center" shrinkToFit="1"/>
      <protection hidden="1"/>
    </xf>
    <xf numFmtId="0" fontId="5" fillId="3" borderId="2"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wrapText="1"/>
      <protection hidden="1"/>
    </xf>
    <xf numFmtId="0" fontId="5" fillId="3" borderId="4" xfId="0" applyFont="1" applyFill="1" applyBorder="1" applyAlignment="1" applyProtection="1">
      <alignment horizontal="left" vertical="center" wrapText="1"/>
      <protection hidden="1"/>
    </xf>
    <xf numFmtId="0" fontId="5" fillId="3" borderId="16" xfId="0" applyFont="1" applyFill="1" applyBorder="1" applyAlignment="1" applyProtection="1">
      <alignment horizontal="center" vertical="center"/>
      <protection hidden="1"/>
    </xf>
    <xf numFmtId="0" fontId="5" fillId="3" borderId="21" xfId="0" applyFont="1" applyFill="1" applyBorder="1" applyAlignment="1" applyProtection="1">
      <alignment horizontal="center" vertical="center"/>
      <protection hidden="1"/>
    </xf>
    <xf numFmtId="0" fontId="0" fillId="3" borderId="18" xfId="0" applyFill="1" applyBorder="1" applyAlignment="1" applyProtection="1">
      <alignment horizontal="center" vertical="center" shrinkToFit="1"/>
      <protection hidden="1"/>
    </xf>
    <xf numFmtId="0" fontId="0" fillId="3" borderId="19" xfId="0" applyFill="1" applyBorder="1" applyAlignment="1" applyProtection="1">
      <alignment horizontal="center" vertical="center" shrinkToFit="1"/>
      <protection hidden="1"/>
    </xf>
    <xf numFmtId="0" fontId="0" fillId="3" borderId="20" xfId="0" applyFill="1" applyBorder="1" applyAlignment="1" applyProtection="1">
      <alignment horizontal="center" vertical="center" shrinkToFit="1"/>
      <protection hidden="1"/>
    </xf>
    <xf numFmtId="0" fontId="0" fillId="3" borderId="4" xfId="0" applyFill="1" applyBorder="1" applyAlignment="1" applyProtection="1">
      <alignment horizontal="center" vertical="center"/>
      <protection hidden="1"/>
    </xf>
    <xf numFmtId="0" fontId="5" fillId="3" borderId="0" xfId="0" applyFont="1" applyFill="1" applyAlignment="1" applyProtection="1">
      <alignment horizontal="center" vertical="top" textRotation="255"/>
      <protection hidden="1"/>
    </xf>
    <xf numFmtId="0" fontId="5" fillId="3" borderId="8" xfId="0" applyFont="1" applyFill="1" applyBorder="1" applyAlignment="1" applyProtection="1">
      <alignment horizontal="left" vertical="top"/>
      <protection hidden="1"/>
    </xf>
    <xf numFmtId="0" fontId="5" fillId="3" borderId="1" xfId="0" applyFont="1" applyFill="1" applyBorder="1" applyAlignment="1" applyProtection="1">
      <alignment horizontal="left" vertical="top"/>
      <protection hidden="1"/>
    </xf>
    <xf numFmtId="0" fontId="5" fillId="3" borderId="3" xfId="0" applyFont="1" applyFill="1" applyBorder="1" applyAlignment="1" applyProtection="1">
      <alignment horizontal="left" vertical="top"/>
      <protection hidden="1"/>
    </xf>
    <xf numFmtId="0" fontId="5" fillId="3" borderId="0" xfId="0" applyFont="1" applyFill="1" applyBorder="1" applyAlignment="1" applyProtection="1">
      <alignment horizontal="left" vertical="top"/>
      <protection hidden="1"/>
    </xf>
    <xf numFmtId="0" fontId="23" fillId="3" borderId="5" xfId="0" applyFont="1" applyFill="1" applyBorder="1" applyAlignment="1" applyProtection="1">
      <alignment vertical="center"/>
      <protection hidden="1"/>
    </xf>
    <xf numFmtId="0" fontId="23" fillId="3" borderId="6" xfId="0" applyFont="1" applyFill="1" applyBorder="1" applyAlignment="1" applyProtection="1">
      <alignment vertical="center"/>
      <protection hidden="1"/>
    </xf>
    <xf numFmtId="0" fontId="23" fillId="3" borderId="7" xfId="0" applyFont="1" applyFill="1" applyBorder="1" applyAlignment="1" applyProtection="1">
      <alignment vertical="center"/>
      <protection hidden="1"/>
    </xf>
    <xf numFmtId="176" fontId="23" fillId="3" borderId="5" xfId="0" applyNumberFormat="1" applyFont="1" applyFill="1" applyBorder="1" applyAlignment="1" applyProtection="1">
      <alignment vertical="center"/>
      <protection hidden="1"/>
    </xf>
    <xf numFmtId="176" fontId="23" fillId="3" borderId="6" xfId="0" applyNumberFormat="1" applyFont="1" applyFill="1" applyBorder="1" applyAlignment="1" applyProtection="1">
      <alignment vertical="center"/>
      <protection hidden="1"/>
    </xf>
    <xf numFmtId="0" fontId="26" fillId="3" borderId="19" xfId="0" applyFont="1" applyFill="1" applyBorder="1" applyAlignment="1" applyProtection="1">
      <alignment horizontal="center" vertical="top" shrinkToFit="1"/>
      <protection hidden="1"/>
    </xf>
    <xf numFmtId="0" fontId="26" fillId="3" borderId="20" xfId="0" applyFont="1" applyFill="1" applyBorder="1" applyAlignment="1" applyProtection="1">
      <alignment horizontal="center" vertical="top" shrinkToFit="1"/>
      <protection hidden="1"/>
    </xf>
    <xf numFmtId="0" fontId="26" fillId="3" borderId="0" xfId="0" applyFont="1" applyFill="1" applyBorder="1" applyAlignment="1" applyProtection="1">
      <alignment horizontal="center" vertical="center" wrapText="1"/>
      <protection hidden="1"/>
    </xf>
    <xf numFmtId="0" fontId="23" fillId="3" borderId="0" xfId="0" applyFont="1" applyFill="1" applyAlignment="1" applyProtection="1">
      <alignment horizontal="left" vertical="center"/>
      <protection hidden="1"/>
    </xf>
    <xf numFmtId="0" fontId="28" fillId="3" borderId="15" xfId="0" applyFont="1" applyFill="1" applyBorder="1" applyAlignment="1" applyProtection="1">
      <alignment horizontal="center" vertical="center" wrapText="1"/>
      <protection hidden="1"/>
    </xf>
    <xf numFmtId="0" fontId="23" fillId="3" borderId="18" xfId="0" applyFont="1" applyFill="1" applyBorder="1" applyAlignment="1" applyProtection="1">
      <alignment horizontal="center" vertical="center"/>
      <protection hidden="1"/>
    </xf>
    <xf numFmtId="0" fontId="23" fillId="3" borderId="19" xfId="0" applyFont="1" applyFill="1" applyBorder="1" applyAlignment="1" applyProtection="1">
      <alignment horizontal="center" vertical="center"/>
      <protection hidden="1"/>
    </xf>
    <xf numFmtId="0" fontId="23" fillId="3" borderId="20" xfId="0" applyFont="1" applyFill="1" applyBorder="1" applyAlignment="1" applyProtection="1">
      <alignment horizontal="center" vertical="center"/>
      <protection hidden="1"/>
    </xf>
    <xf numFmtId="0" fontId="8" fillId="3" borderId="8" xfId="0" applyFont="1" applyFill="1" applyBorder="1" applyAlignment="1" applyProtection="1">
      <alignment horizontal="center" vertical="center" textRotation="255" shrinkToFit="1"/>
      <protection hidden="1"/>
    </xf>
    <xf numFmtId="0" fontId="8" fillId="3" borderId="1" xfId="0" applyFont="1" applyFill="1" applyBorder="1" applyAlignment="1" applyProtection="1">
      <alignment horizontal="center" vertical="center" textRotation="255" shrinkToFit="1"/>
      <protection hidden="1"/>
    </xf>
    <xf numFmtId="0" fontId="8" fillId="3" borderId="2" xfId="0" applyFont="1" applyFill="1" applyBorder="1" applyAlignment="1" applyProtection="1">
      <alignment horizontal="center" vertical="center" textRotation="255" shrinkToFit="1"/>
      <protection hidden="1"/>
    </xf>
    <xf numFmtId="0" fontId="8" fillId="3" borderId="3" xfId="0" applyFont="1" applyFill="1" applyBorder="1" applyAlignment="1" applyProtection="1">
      <alignment horizontal="center" vertical="center" textRotation="255" shrinkToFit="1"/>
      <protection hidden="1"/>
    </xf>
    <xf numFmtId="0" fontId="8" fillId="3" borderId="0" xfId="0" applyFont="1" applyFill="1" applyBorder="1" applyAlignment="1" applyProtection="1">
      <alignment horizontal="center" vertical="center" textRotation="255" shrinkToFit="1"/>
      <protection hidden="1"/>
    </xf>
    <xf numFmtId="0" fontId="8" fillId="3" borderId="4" xfId="0" applyFont="1" applyFill="1" applyBorder="1" applyAlignment="1" applyProtection="1">
      <alignment horizontal="center" vertical="center" textRotation="255" shrinkToFit="1"/>
      <protection hidden="1"/>
    </xf>
    <xf numFmtId="0" fontId="8" fillId="3" borderId="5" xfId="0" applyFont="1" applyFill="1" applyBorder="1" applyAlignment="1" applyProtection="1">
      <alignment horizontal="center" vertical="center" textRotation="255" shrinkToFit="1"/>
      <protection hidden="1"/>
    </xf>
    <xf numFmtId="0" fontId="8" fillId="3" borderId="6" xfId="0" applyFont="1" applyFill="1" applyBorder="1" applyAlignment="1" applyProtection="1">
      <alignment horizontal="center" vertical="center" textRotation="255" shrinkToFit="1"/>
      <protection hidden="1"/>
    </xf>
    <xf numFmtId="0" fontId="8" fillId="3" borderId="7" xfId="0" applyFont="1" applyFill="1" applyBorder="1" applyAlignment="1" applyProtection="1">
      <alignment horizontal="center" vertical="center" textRotation="255" shrinkToFit="1"/>
      <protection hidden="1"/>
    </xf>
    <xf numFmtId="176" fontId="34" fillId="3" borderId="15" xfId="0" applyNumberFormat="1" applyFont="1" applyFill="1" applyBorder="1" applyAlignment="1" applyProtection="1">
      <alignment horizontal="right" vertical="center" indent="1" shrinkToFit="1"/>
      <protection hidden="1"/>
    </xf>
    <xf numFmtId="0" fontId="14" fillId="3" borderId="8" xfId="0" applyFont="1" applyFill="1" applyBorder="1" applyAlignment="1" applyProtection="1">
      <alignment horizontal="center" shrinkToFit="1"/>
      <protection hidden="1"/>
    </xf>
    <xf numFmtId="0" fontId="14" fillId="3" borderId="1" xfId="0" applyFont="1" applyFill="1" applyBorder="1" applyAlignment="1" applyProtection="1">
      <alignment horizontal="center" shrinkToFit="1"/>
      <protection hidden="1"/>
    </xf>
    <xf numFmtId="0" fontId="14" fillId="3" borderId="3" xfId="0" applyFont="1" applyFill="1" applyBorder="1" applyAlignment="1" applyProtection="1">
      <alignment horizontal="center" shrinkToFit="1"/>
      <protection hidden="1"/>
    </xf>
    <xf numFmtId="0" fontId="14" fillId="3" borderId="0" xfId="0" applyFont="1" applyFill="1" applyBorder="1" applyAlignment="1" applyProtection="1">
      <alignment horizontal="center" shrinkToFit="1"/>
      <protection hidden="1"/>
    </xf>
    <xf numFmtId="0" fontId="14" fillId="3" borderId="5" xfId="0" applyFont="1" applyFill="1" applyBorder="1" applyAlignment="1" applyProtection="1">
      <alignment horizontal="center" shrinkToFit="1"/>
      <protection hidden="1"/>
    </xf>
    <xf numFmtId="0" fontId="14" fillId="3" borderId="6" xfId="0" applyFont="1" applyFill="1" applyBorder="1" applyAlignment="1" applyProtection="1">
      <alignment horizontal="center" shrinkToFit="1"/>
      <protection hidden="1"/>
    </xf>
    <xf numFmtId="0" fontId="22" fillId="3" borderId="0" xfId="1" applyFill="1" applyAlignment="1" applyProtection="1">
      <alignment horizontal="center" vertical="center"/>
      <protection hidden="1"/>
    </xf>
    <xf numFmtId="0" fontId="0" fillId="3" borderId="0" xfId="0" applyFill="1" applyAlignment="1" applyProtection="1">
      <alignment horizontal="distributed" vertical="center"/>
      <protection hidden="1"/>
    </xf>
    <xf numFmtId="0" fontId="9" fillId="3" borderId="8" xfId="0" applyFont="1" applyFill="1" applyBorder="1" applyAlignment="1" applyProtection="1">
      <alignment horizontal="distributed" vertical="center" justifyLastLine="1"/>
      <protection hidden="1"/>
    </xf>
    <xf numFmtId="0" fontId="9" fillId="3" borderId="1" xfId="0" applyFont="1" applyFill="1" applyBorder="1" applyAlignment="1" applyProtection="1">
      <alignment horizontal="distributed" vertical="center" justifyLastLine="1"/>
      <protection hidden="1"/>
    </xf>
    <xf numFmtId="0" fontId="9" fillId="3" borderId="2" xfId="0" applyFont="1" applyFill="1" applyBorder="1" applyAlignment="1" applyProtection="1">
      <alignment horizontal="distributed" vertical="center" justifyLastLine="1"/>
      <protection hidden="1"/>
    </xf>
    <xf numFmtId="0" fontId="9" fillId="3" borderId="3" xfId="0" applyFont="1" applyFill="1" applyBorder="1" applyAlignment="1" applyProtection="1">
      <alignment horizontal="distributed" vertical="center" justifyLastLine="1"/>
      <protection hidden="1"/>
    </xf>
    <xf numFmtId="0" fontId="9" fillId="3" borderId="0" xfId="0" applyFont="1" applyFill="1" applyBorder="1" applyAlignment="1" applyProtection="1">
      <alignment horizontal="distributed" vertical="center" justifyLastLine="1"/>
      <protection hidden="1"/>
    </xf>
    <xf numFmtId="0" fontId="9" fillId="3" borderId="4" xfId="0" applyFont="1" applyFill="1" applyBorder="1" applyAlignment="1" applyProtection="1">
      <alignment horizontal="distributed" vertical="center" justifyLastLine="1"/>
      <protection hidden="1"/>
    </xf>
    <xf numFmtId="0" fontId="9" fillId="3" borderId="5" xfId="0" applyFont="1" applyFill="1" applyBorder="1" applyAlignment="1" applyProtection="1">
      <alignment horizontal="distributed" vertical="center" justifyLastLine="1"/>
      <protection hidden="1"/>
    </xf>
    <xf numFmtId="0" fontId="9" fillId="3" borderId="6" xfId="0" applyFont="1" applyFill="1" applyBorder="1" applyAlignment="1" applyProtection="1">
      <alignment horizontal="distributed" vertical="center" justifyLastLine="1"/>
      <protection hidden="1"/>
    </xf>
    <xf numFmtId="0" fontId="9" fillId="3" borderId="7" xfId="0" applyFont="1" applyFill="1" applyBorder="1" applyAlignment="1" applyProtection="1">
      <alignment horizontal="distributed" vertical="center" justifyLastLine="1"/>
      <protection hidden="1"/>
    </xf>
    <xf numFmtId="0" fontId="4" fillId="3" borderId="8" xfId="0" applyFont="1" applyFill="1" applyBorder="1" applyAlignment="1" applyProtection="1">
      <alignment horizontal="center" vertical="center" shrinkToFit="1"/>
      <protection hidden="1"/>
    </xf>
    <xf numFmtId="0" fontId="4" fillId="3" borderId="1" xfId="0" applyFont="1" applyFill="1" applyBorder="1" applyAlignment="1" applyProtection="1">
      <alignment horizontal="center" vertical="center" shrinkToFit="1"/>
      <protection hidden="1"/>
    </xf>
    <xf numFmtId="0" fontId="4" fillId="3" borderId="2" xfId="0"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shrinkToFit="1"/>
      <protection hidden="1"/>
    </xf>
    <xf numFmtId="0" fontId="4" fillId="3" borderId="0" xfId="0" applyFont="1" applyFill="1" applyBorder="1" applyAlignment="1" applyProtection="1">
      <alignment horizontal="center" vertical="center" shrinkToFit="1"/>
      <protection hidden="1"/>
    </xf>
    <xf numFmtId="0" fontId="4" fillId="3" borderId="4" xfId="0" applyFont="1" applyFill="1" applyBorder="1" applyAlignment="1" applyProtection="1">
      <alignment horizontal="center" vertical="center" shrinkToFit="1"/>
      <protection hidden="1"/>
    </xf>
    <xf numFmtId="0" fontId="4" fillId="3" borderId="5" xfId="0" applyFont="1" applyFill="1" applyBorder="1" applyAlignment="1" applyProtection="1">
      <alignment horizontal="center" vertical="center" shrinkToFit="1"/>
      <protection hidden="1"/>
    </xf>
    <xf numFmtId="0" fontId="4" fillId="3" borderId="6" xfId="0" applyFont="1" applyFill="1" applyBorder="1" applyAlignment="1" applyProtection="1">
      <alignment horizontal="center" vertical="center" shrinkToFit="1"/>
      <protection hidden="1"/>
    </xf>
    <xf numFmtId="0" fontId="4" fillId="3" borderId="7" xfId="0" applyFont="1" applyFill="1" applyBorder="1" applyAlignment="1" applyProtection="1">
      <alignment horizontal="center" vertical="center" shrinkToFit="1"/>
      <protection hidden="1"/>
    </xf>
    <xf numFmtId="0" fontId="11" fillId="3" borderId="8" xfId="0" applyFont="1" applyFill="1" applyBorder="1" applyAlignment="1" applyProtection="1">
      <alignment horizontal="center" vertical="center" shrinkToFit="1"/>
      <protection hidden="1"/>
    </xf>
    <xf numFmtId="0" fontId="11" fillId="3" borderId="1" xfId="0" applyFont="1" applyFill="1" applyBorder="1" applyAlignment="1" applyProtection="1">
      <alignment horizontal="center" vertical="center" shrinkToFit="1"/>
      <protection hidden="1"/>
    </xf>
    <xf numFmtId="0" fontId="11" fillId="3" borderId="2" xfId="0" applyFont="1" applyFill="1" applyBorder="1" applyAlignment="1" applyProtection="1">
      <alignment horizontal="center" vertical="center" shrinkToFit="1"/>
      <protection hidden="1"/>
    </xf>
    <xf numFmtId="0" fontId="11" fillId="3" borderId="3" xfId="0" applyFont="1" applyFill="1" applyBorder="1" applyAlignment="1" applyProtection="1">
      <alignment horizontal="center" vertical="center" shrinkToFit="1"/>
      <protection hidden="1"/>
    </xf>
    <xf numFmtId="0" fontId="11" fillId="3" borderId="0" xfId="0" applyFont="1" applyFill="1" applyBorder="1" applyAlignment="1" applyProtection="1">
      <alignment horizontal="center" vertical="center" shrinkToFit="1"/>
      <protection hidden="1"/>
    </xf>
    <xf numFmtId="0" fontId="11" fillId="3" borderId="4" xfId="0" applyFont="1" applyFill="1" applyBorder="1" applyAlignment="1" applyProtection="1">
      <alignment horizontal="center" vertical="center" shrinkToFit="1"/>
      <protection hidden="1"/>
    </xf>
    <xf numFmtId="0" fontId="11" fillId="3" borderId="5" xfId="0" applyFont="1" applyFill="1" applyBorder="1" applyAlignment="1" applyProtection="1">
      <alignment horizontal="center" vertical="center" shrinkToFit="1"/>
      <protection hidden="1"/>
    </xf>
    <xf numFmtId="0" fontId="11" fillId="3" borderId="6" xfId="0" applyFont="1" applyFill="1" applyBorder="1" applyAlignment="1" applyProtection="1">
      <alignment horizontal="center" vertical="center" shrinkToFit="1"/>
      <protection hidden="1"/>
    </xf>
    <xf numFmtId="0" fontId="11" fillId="3" borderId="7" xfId="0" applyFont="1" applyFill="1" applyBorder="1" applyAlignment="1" applyProtection="1">
      <alignment horizontal="center" vertical="center" shrinkToFit="1"/>
      <protection hidden="1"/>
    </xf>
    <xf numFmtId="0" fontId="0" fillId="3" borderId="19" xfId="0" applyNumberFormat="1" applyFill="1" applyBorder="1" applyAlignment="1" applyProtection="1">
      <alignment horizontal="center" vertical="center" shrinkToFit="1"/>
      <protection hidden="1"/>
    </xf>
    <xf numFmtId="0" fontId="0" fillId="3" borderId="20" xfId="0" applyNumberFormat="1" applyFill="1" applyBorder="1" applyAlignment="1" applyProtection="1">
      <alignment horizontal="center" vertical="center" shrinkToFit="1"/>
      <protection hidden="1"/>
    </xf>
    <xf numFmtId="177" fontId="0" fillId="3" borderId="18" xfId="0" applyNumberFormat="1" applyFont="1" applyFill="1" applyBorder="1" applyAlignment="1" applyProtection="1">
      <alignment horizontal="right" vertical="center" shrinkToFit="1"/>
      <protection hidden="1"/>
    </xf>
    <xf numFmtId="177" fontId="0" fillId="3" borderId="19" xfId="0" applyNumberFormat="1" applyFont="1" applyFill="1" applyBorder="1" applyAlignment="1" applyProtection="1">
      <alignment horizontal="right" vertical="center" shrinkToFit="1"/>
      <protection hidden="1"/>
    </xf>
    <xf numFmtId="0" fontId="25" fillId="3" borderId="1" xfId="0" applyFont="1" applyFill="1" applyBorder="1" applyAlignment="1" applyProtection="1">
      <alignment horizontal="center" vertical="center"/>
      <protection hidden="1"/>
    </xf>
    <xf numFmtId="0" fontId="25" fillId="3" borderId="2" xfId="0" applyFont="1" applyFill="1" applyBorder="1" applyAlignment="1" applyProtection="1">
      <alignment horizontal="center" vertical="center"/>
      <protection hidden="1"/>
    </xf>
    <xf numFmtId="0" fontId="25" fillId="3" borderId="0" xfId="0" applyFont="1" applyFill="1" applyBorder="1" applyAlignment="1" applyProtection="1">
      <alignment horizontal="center" vertical="center"/>
      <protection hidden="1"/>
    </xf>
    <xf numFmtId="0" fontId="25" fillId="3" borderId="4" xfId="0" applyFont="1" applyFill="1" applyBorder="1" applyAlignment="1" applyProtection="1">
      <alignment horizontal="center" vertical="center"/>
      <protection hidden="1"/>
    </xf>
    <xf numFmtId="0" fontId="25" fillId="3" borderId="6" xfId="0" applyFont="1" applyFill="1" applyBorder="1" applyAlignment="1" applyProtection="1">
      <alignment horizontal="center" vertical="center"/>
      <protection hidden="1"/>
    </xf>
    <xf numFmtId="0" fontId="25" fillId="3" borderId="7"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0" fontId="8" fillId="3" borderId="1" xfId="0" applyFont="1" applyFill="1" applyBorder="1" applyAlignment="1" applyProtection="1">
      <alignment horizontal="center" vertical="top" shrinkToFit="1"/>
      <protection hidden="1"/>
    </xf>
    <xf numFmtId="0" fontId="8" fillId="3" borderId="2" xfId="0" applyFont="1" applyFill="1" applyBorder="1" applyAlignment="1" applyProtection="1">
      <alignment horizontal="center" vertical="top" shrinkToFit="1"/>
      <protection hidden="1"/>
    </xf>
    <xf numFmtId="0" fontId="8" fillId="3" borderId="0" xfId="0" applyFont="1" applyFill="1" applyBorder="1" applyAlignment="1" applyProtection="1">
      <alignment horizontal="center" vertical="top" shrinkToFit="1"/>
      <protection hidden="1"/>
    </xf>
    <xf numFmtId="0" fontId="8" fillId="3" borderId="4" xfId="0" applyFont="1" applyFill="1" applyBorder="1" applyAlignment="1" applyProtection="1">
      <alignment horizontal="center" vertical="top" shrinkToFit="1"/>
      <protection hidden="1"/>
    </xf>
    <xf numFmtId="0" fontId="9" fillId="3" borderId="18" xfId="0" applyFont="1" applyFill="1" applyBorder="1" applyAlignment="1" applyProtection="1">
      <alignment horizontal="center" vertical="center" shrinkToFit="1"/>
      <protection hidden="1"/>
    </xf>
    <xf numFmtId="0" fontId="9" fillId="3" borderId="19" xfId="0" applyFont="1" applyFill="1" applyBorder="1" applyAlignment="1" applyProtection="1">
      <alignment horizontal="center" vertical="center" shrinkToFit="1"/>
      <protection hidden="1"/>
    </xf>
    <xf numFmtId="0" fontId="9" fillId="3" borderId="20" xfId="0" applyFont="1" applyFill="1" applyBorder="1" applyAlignment="1" applyProtection="1">
      <alignment horizontal="center" vertical="center" shrinkToFit="1"/>
      <protection hidden="1"/>
    </xf>
    <xf numFmtId="0" fontId="23" fillId="3" borderId="18" xfId="0" applyFont="1" applyFill="1" applyBorder="1" applyAlignment="1" applyProtection="1">
      <alignment horizontal="left" vertical="center" shrinkToFit="1"/>
      <protection hidden="1"/>
    </xf>
    <xf numFmtId="0" fontId="23" fillId="3" borderId="19" xfId="0" applyFont="1" applyFill="1" applyBorder="1" applyAlignment="1" applyProtection="1">
      <alignment horizontal="left" vertical="center" shrinkToFit="1"/>
      <protection hidden="1"/>
    </xf>
    <xf numFmtId="0" fontId="23" fillId="3" borderId="20" xfId="0" applyFont="1" applyFill="1" applyBorder="1" applyAlignment="1" applyProtection="1">
      <alignment horizontal="left" vertical="center" shrinkToFit="1"/>
      <protection hidden="1"/>
    </xf>
    <xf numFmtId="0" fontId="5" fillId="3" borderId="2" xfId="0" applyFont="1" applyFill="1" applyBorder="1" applyAlignment="1" applyProtection="1">
      <alignment horizontal="left" vertical="top"/>
      <protection hidden="1"/>
    </xf>
    <xf numFmtId="0" fontId="5" fillId="3" borderId="4" xfId="0" applyFont="1" applyFill="1" applyBorder="1" applyAlignment="1" applyProtection="1">
      <alignment horizontal="left" vertical="top"/>
      <protection hidden="1"/>
    </xf>
    <xf numFmtId="0" fontId="4" fillId="3" borderId="15" xfId="0" applyFont="1" applyFill="1" applyBorder="1" applyAlignment="1" applyProtection="1">
      <alignment horizontal="distributed" vertical="center" justifyLastLine="1"/>
      <protection hidden="1"/>
    </xf>
    <xf numFmtId="0" fontId="9" fillId="3" borderId="15" xfId="0" applyFont="1" applyFill="1" applyBorder="1" applyAlignment="1" applyProtection="1">
      <alignment horizontal="distributed" vertical="center" justifyLastLine="1"/>
      <protection hidden="1"/>
    </xf>
    <xf numFmtId="0" fontId="34" fillId="3" borderId="8" xfId="0" applyFont="1" applyFill="1" applyBorder="1" applyAlignment="1" applyProtection="1">
      <alignment horizontal="left" vertical="center" shrinkToFit="1"/>
      <protection hidden="1"/>
    </xf>
    <xf numFmtId="0" fontId="34" fillId="3" borderId="1" xfId="0" applyFont="1" applyFill="1" applyBorder="1" applyAlignment="1" applyProtection="1">
      <alignment horizontal="left" vertical="center" shrinkToFit="1"/>
      <protection hidden="1"/>
    </xf>
    <xf numFmtId="0" fontId="34" fillId="3" borderId="2" xfId="0" applyFont="1" applyFill="1" applyBorder="1" applyAlignment="1" applyProtection="1">
      <alignment horizontal="left" vertical="center" shrinkToFit="1"/>
      <protection hidden="1"/>
    </xf>
    <xf numFmtId="0" fontId="34" fillId="3" borderId="3" xfId="0" applyFont="1" applyFill="1" applyBorder="1" applyAlignment="1" applyProtection="1">
      <alignment horizontal="left" vertical="center" shrinkToFit="1"/>
      <protection hidden="1"/>
    </xf>
    <xf numFmtId="0" fontId="34" fillId="3" borderId="0" xfId="0" applyFont="1" applyFill="1" applyBorder="1" applyAlignment="1" applyProtection="1">
      <alignment horizontal="left" vertical="center" shrinkToFit="1"/>
      <protection hidden="1"/>
    </xf>
    <xf numFmtId="0" fontId="34" fillId="3" borderId="4" xfId="0" applyFont="1" applyFill="1" applyBorder="1" applyAlignment="1" applyProtection="1">
      <alignment horizontal="left" vertical="center" shrinkToFit="1"/>
      <protection hidden="1"/>
    </xf>
    <xf numFmtId="0" fontId="34" fillId="3" borderId="5" xfId="0" applyFont="1" applyFill="1" applyBorder="1" applyAlignment="1" applyProtection="1">
      <alignment horizontal="left" vertical="center" shrinkToFit="1"/>
      <protection hidden="1"/>
    </xf>
    <xf numFmtId="0" fontId="34" fillId="3" borderId="6" xfId="0" applyFont="1" applyFill="1" applyBorder="1" applyAlignment="1" applyProtection="1">
      <alignment horizontal="left" vertical="center" shrinkToFit="1"/>
      <protection hidden="1"/>
    </xf>
    <xf numFmtId="0" fontId="34" fillId="3" borderId="7" xfId="0" applyFont="1" applyFill="1" applyBorder="1" applyAlignment="1" applyProtection="1">
      <alignment horizontal="left" vertical="center" shrinkToFit="1"/>
      <protection hidden="1"/>
    </xf>
    <xf numFmtId="0" fontId="18" fillId="3" borderId="15" xfId="0" applyFont="1" applyFill="1" applyBorder="1" applyAlignment="1" applyProtection="1">
      <alignment horizontal="distributed" vertical="center" wrapText="1" justifyLastLine="1" shrinkToFit="1"/>
      <protection hidden="1"/>
    </xf>
    <xf numFmtId="0" fontId="0" fillId="3" borderId="8" xfId="0" applyFill="1" applyBorder="1" applyAlignment="1" applyProtection="1">
      <alignment horizontal="left" vertical="center" shrinkToFit="1"/>
      <protection hidden="1"/>
    </xf>
    <xf numFmtId="0" fontId="0" fillId="3" borderId="1" xfId="0" applyFill="1" applyBorder="1" applyAlignment="1" applyProtection="1">
      <alignment horizontal="left" vertical="center" shrinkToFit="1"/>
      <protection hidden="1"/>
    </xf>
    <xf numFmtId="0" fontId="0" fillId="3" borderId="2" xfId="0" applyFill="1" applyBorder="1" applyAlignment="1" applyProtection="1">
      <alignment horizontal="left" vertical="center" shrinkToFit="1"/>
      <protection hidden="1"/>
    </xf>
    <xf numFmtId="0" fontId="0" fillId="3" borderId="3" xfId="0" applyFill="1" applyBorder="1" applyAlignment="1" applyProtection="1">
      <alignment horizontal="left" vertical="center" shrinkToFit="1"/>
      <protection hidden="1"/>
    </xf>
    <xf numFmtId="0" fontId="0" fillId="3" borderId="0" xfId="0" applyFill="1" applyBorder="1" applyAlignment="1" applyProtection="1">
      <alignment horizontal="left" vertical="center" shrinkToFit="1"/>
      <protection hidden="1"/>
    </xf>
    <xf numFmtId="0" fontId="0" fillId="3" borderId="4" xfId="0" applyFill="1" applyBorder="1" applyAlignment="1" applyProtection="1">
      <alignment horizontal="left" vertical="center" shrinkToFit="1"/>
      <protection hidden="1"/>
    </xf>
    <xf numFmtId="0" fontId="0" fillId="3" borderId="5" xfId="0" applyFill="1" applyBorder="1" applyAlignment="1" applyProtection="1">
      <alignment horizontal="left" vertical="center" shrinkToFit="1"/>
      <protection hidden="1"/>
    </xf>
    <xf numFmtId="0" fontId="0" fillId="3" borderId="6" xfId="0" applyFill="1" applyBorder="1" applyAlignment="1" applyProtection="1">
      <alignment horizontal="left" vertical="center" shrinkToFit="1"/>
      <protection hidden="1"/>
    </xf>
    <xf numFmtId="0" fontId="0" fillId="3" borderId="7" xfId="0" applyFill="1" applyBorder="1" applyAlignment="1" applyProtection="1">
      <alignment horizontal="left" vertical="center" shrinkToFit="1"/>
      <protection hidden="1"/>
    </xf>
    <xf numFmtId="0" fontId="9" fillId="3" borderId="8" xfId="0" applyFont="1" applyFill="1" applyBorder="1" applyAlignment="1" applyProtection="1">
      <alignment horizontal="center" vertical="center" shrinkToFit="1"/>
      <protection hidden="1"/>
    </xf>
    <xf numFmtId="0" fontId="9" fillId="3" borderId="1" xfId="0" applyFont="1" applyFill="1" applyBorder="1" applyAlignment="1" applyProtection="1">
      <alignment horizontal="center" vertical="center" shrinkToFit="1"/>
      <protection hidden="1"/>
    </xf>
    <xf numFmtId="0" fontId="9" fillId="3" borderId="2" xfId="0" applyFont="1" applyFill="1" applyBorder="1" applyAlignment="1" applyProtection="1">
      <alignment horizontal="center" vertical="center" shrinkToFit="1"/>
      <protection hidden="1"/>
    </xf>
    <xf numFmtId="0" fontId="9" fillId="3" borderId="3" xfId="0" applyFont="1" applyFill="1" applyBorder="1" applyAlignment="1" applyProtection="1">
      <alignment horizontal="center" vertical="center" shrinkToFit="1"/>
      <protection hidden="1"/>
    </xf>
    <xf numFmtId="0" fontId="9" fillId="3" borderId="0" xfId="0" applyFont="1" applyFill="1" applyBorder="1" applyAlignment="1" applyProtection="1">
      <alignment horizontal="center" vertical="center" shrinkToFit="1"/>
      <protection hidden="1"/>
    </xf>
    <xf numFmtId="0" fontId="9" fillId="3" borderId="4" xfId="0" applyFont="1" applyFill="1" applyBorder="1" applyAlignment="1" applyProtection="1">
      <alignment horizontal="center" vertical="center" shrinkToFit="1"/>
      <protection hidden="1"/>
    </xf>
    <xf numFmtId="0" fontId="9" fillId="3" borderId="5" xfId="0" applyFont="1" applyFill="1" applyBorder="1" applyAlignment="1" applyProtection="1">
      <alignment horizontal="center" vertical="center" shrinkToFit="1"/>
      <protection hidden="1"/>
    </xf>
    <xf numFmtId="0" fontId="9" fillId="3" borderId="6" xfId="0" applyFont="1" applyFill="1" applyBorder="1" applyAlignment="1" applyProtection="1">
      <alignment horizontal="center" vertical="center" shrinkToFit="1"/>
      <protection hidden="1"/>
    </xf>
    <xf numFmtId="0" fontId="9" fillId="3" borderId="7"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left"/>
      <protection hidden="1"/>
    </xf>
    <xf numFmtId="0" fontId="5" fillId="3" borderId="0" xfId="0" applyFont="1" applyFill="1" applyBorder="1" applyAlignment="1" applyProtection="1">
      <alignment horizontal="left"/>
      <protection hidden="1"/>
    </xf>
    <xf numFmtId="0" fontId="5" fillId="3" borderId="4" xfId="0" applyFont="1" applyFill="1" applyBorder="1" applyAlignment="1" applyProtection="1">
      <alignment horizontal="left"/>
      <protection hidden="1"/>
    </xf>
    <xf numFmtId="0" fontId="5" fillId="3" borderId="5" xfId="0" applyFont="1" applyFill="1" applyBorder="1" applyAlignment="1" applyProtection="1">
      <alignment horizontal="left"/>
      <protection hidden="1"/>
    </xf>
    <xf numFmtId="0" fontId="5" fillId="3" borderId="6" xfId="0" applyFont="1" applyFill="1" applyBorder="1" applyAlignment="1" applyProtection="1">
      <alignment horizontal="left"/>
      <protection hidden="1"/>
    </xf>
    <xf numFmtId="0" fontId="5" fillId="3" borderId="7" xfId="0" applyFont="1" applyFill="1" applyBorder="1" applyAlignment="1" applyProtection="1">
      <alignment horizontal="left"/>
      <protection hidden="1"/>
    </xf>
    <xf numFmtId="0" fontId="26" fillId="3" borderId="1" xfId="0" applyFont="1" applyFill="1" applyBorder="1" applyAlignment="1" applyProtection="1">
      <alignment horizontal="left" vertical="center"/>
      <protection hidden="1"/>
    </xf>
    <xf numFmtId="0" fontId="26" fillId="3" borderId="2" xfId="0" applyFont="1" applyFill="1" applyBorder="1" applyAlignment="1" applyProtection="1">
      <alignment horizontal="left" vertical="center"/>
      <protection hidden="1"/>
    </xf>
    <xf numFmtId="0" fontId="26" fillId="3" borderId="6" xfId="0" applyFont="1" applyFill="1" applyBorder="1" applyAlignment="1" applyProtection="1">
      <alignment horizontal="left" vertical="center"/>
      <protection hidden="1"/>
    </xf>
    <xf numFmtId="0" fontId="26" fillId="3" borderId="7" xfId="0" applyFont="1" applyFill="1" applyBorder="1" applyAlignment="1" applyProtection="1">
      <alignment horizontal="left" vertical="center"/>
      <protection hidden="1"/>
    </xf>
    <xf numFmtId="0" fontId="0" fillId="3" borderId="8" xfId="0" applyFill="1" applyBorder="1" applyAlignment="1" applyProtection="1">
      <alignment horizontal="center" vertical="center" shrinkToFit="1"/>
      <protection hidden="1"/>
    </xf>
    <xf numFmtId="0" fontId="0" fillId="3" borderId="1" xfId="0" applyFill="1" applyBorder="1" applyAlignment="1" applyProtection="1">
      <alignment horizontal="center" vertical="center" shrinkToFit="1"/>
      <protection hidden="1"/>
    </xf>
    <xf numFmtId="0" fontId="0" fillId="3" borderId="2" xfId="0" applyFill="1" applyBorder="1" applyAlignment="1" applyProtection="1">
      <alignment horizontal="center" vertical="center" shrinkToFit="1"/>
      <protection hidden="1"/>
    </xf>
    <xf numFmtId="0" fontId="0" fillId="3" borderId="5" xfId="0" applyFill="1" applyBorder="1" applyAlignment="1" applyProtection="1">
      <alignment horizontal="center" vertical="center" shrinkToFit="1"/>
      <protection hidden="1"/>
    </xf>
    <xf numFmtId="0" fontId="0" fillId="3" borderId="6" xfId="0" applyFill="1" applyBorder="1" applyAlignment="1" applyProtection="1">
      <alignment horizontal="center" vertical="center" shrinkToFit="1"/>
      <protection hidden="1"/>
    </xf>
    <xf numFmtId="0" fontId="0" fillId="3" borderId="7" xfId="0" applyFill="1" applyBorder="1" applyAlignment="1" applyProtection="1">
      <alignment horizontal="center" vertical="center" shrinkToFit="1"/>
      <protection hidden="1"/>
    </xf>
    <xf numFmtId="182" fontId="23" fillId="3" borderId="18" xfId="0" applyNumberFormat="1" applyFont="1" applyFill="1" applyBorder="1" applyAlignment="1" applyProtection="1">
      <alignment horizontal="center" vertical="center" shrinkToFit="1"/>
      <protection hidden="1"/>
    </xf>
    <xf numFmtId="182" fontId="23" fillId="3" borderId="20" xfId="0" applyNumberFormat="1" applyFont="1" applyFill="1" applyBorder="1" applyAlignment="1" applyProtection="1">
      <alignment horizontal="center" vertical="center" shrinkToFit="1"/>
      <protection hidden="1"/>
    </xf>
    <xf numFmtId="0" fontId="24" fillId="3" borderId="0" xfId="0" applyFont="1" applyFill="1" applyAlignment="1" applyProtection="1">
      <alignment horizontal="distributed" vertical="center" indent="1"/>
      <protection hidden="1"/>
    </xf>
    <xf numFmtId="0" fontId="4" fillId="3" borderId="5" xfId="0" applyFont="1" applyFill="1" applyBorder="1" applyAlignment="1" applyProtection="1">
      <alignment horizontal="center" vertical="center" justifyLastLine="1"/>
      <protection hidden="1"/>
    </xf>
    <xf numFmtId="0" fontId="4" fillId="3" borderId="6" xfId="0" applyFont="1" applyFill="1" applyBorder="1" applyAlignment="1" applyProtection="1">
      <alignment horizontal="center" vertical="center" justifyLastLine="1"/>
      <protection hidden="1"/>
    </xf>
    <xf numFmtId="0" fontId="4" fillId="3" borderId="7" xfId="0" applyFont="1" applyFill="1" applyBorder="1" applyAlignment="1" applyProtection="1">
      <alignment horizontal="center" vertical="center" justifyLastLine="1"/>
      <protection hidden="1"/>
    </xf>
    <xf numFmtId="0" fontId="9" fillId="3" borderId="1" xfId="0" applyFont="1" applyFill="1" applyBorder="1" applyAlignment="1" applyProtection="1">
      <alignment horizontal="distributed" vertical="center" shrinkToFit="1"/>
      <protection hidden="1"/>
    </xf>
    <xf numFmtId="0" fontId="9" fillId="3" borderId="0" xfId="0" applyFont="1" applyFill="1" applyBorder="1" applyAlignment="1" applyProtection="1">
      <alignment horizontal="distributed" vertical="center" shrinkToFit="1"/>
      <protection hidden="1"/>
    </xf>
    <xf numFmtId="0" fontId="9" fillId="3" borderId="2" xfId="0" applyFont="1" applyFill="1" applyBorder="1" applyAlignment="1" applyProtection="1">
      <alignment horizontal="distributed" vertical="center" shrinkToFit="1"/>
      <protection hidden="1"/>
    </xf>
    <xf numFmtId="0" fontId="9" fillId="3" borderId="4" xfId="0" applyFont="1" applyFill="1" applyBorder="1" applyAlignment="1" applyProtection="1">
      <alignment horizontal="distributed" vertical="center" shrinkToFit="1"/>
      <protection hidden="1"/>
    </xf>
    <xf numFmtId="0" fontId="0" fillId="3" borderId="19" xfId="0" applyNumberFormat="1" applyFill="1" applyBorder="1" applyAlignment="1" applyProtection="1">
      <alignment horizontal="right" vertical="center" shrinkToFit="1"/>
      <protection hidden="1"/>
    </xf>
    <xf numFmtId="0" fontId="0" fillId="3" borderId="20" xfId="0" applyNumberFormat="1" applyFill="1" applyBorder="1" applyAlignment="1" applyProtection="1">
      <alignment horizontal="right" vertical="center" shrinkToFit="1"/>
      <protection hidden="1"/>
    </xf>
    <xf numFmtId="0" fontId="0" fillId="3" borderId="15" xfId="0" applyFill="1" applyBorder="1" applyAlignment="1" applyProtection="1">
      <alignment horizontal="center" vertical="center" textRotation="255"/>
      <protection hidden="1"/>
    </xf>
    <xf numFmtId="0" fontId="5" fillId="3" borderId="8" xfId="0" applyFont="1" applyFill="1" applyBorder="1" applyAlignment="1" applyProtection="1">
      <alignment horizontal="center" vertical="center" textRotation="255" wrapText="1"/>
      <protection hidden="1"/>
    </xf>
    <xf numFmtId="0" fontId="5" fillId="3" borderId="1" xfId="0" applyFont="1" applyFill="1" applyBorder="1" applyAlignment="1" applyProtection="1">
      <alignment horizontal="center" vertical="center" textRotation="255" wrapText="1"/>
      <protection hidden="1"/>
    </xf>
    <xf numFmtId="0" fontId="5" fillId="3" borderId="2" xfId="0" applyFont="1" applyFill="1" applyBorder="1" applyAlignment="1" applyProtection="1">
      <alignment horizontal="center" vertical="center" textRotation="255" wrapText="1"/>
      <protection hidden="1"/>
    </xf>
    <xf numFmtId="0" fontId="5" fillId="3" borderId="3" xfId="0" applyFont="1" applyFill="1" applyBorder="1" applyAlignment="1" applyProtection="1">
      <alignment horizontal="center" vertical="center" textRotation="255" wrapText="1"/>
      <protection hidden="1"/>
    </xf>
    <xf numFmtId="0" fontId="5" fillId="3" borderId="0" xfId="0" applyFont="1" applyFill="1" applyBorder="1" applyAlignment="1" applyProtection="1">
      <alignment horizontal="center" vertical="center" textRotation="255" wrapText="1"/>
      <protection hidden="1"/>
    </xf>
    <xf numFmtId="0" fontId="5" fillId="3" borderId="4" xfId="0" applyFont="1" applyFill="1" applyBorder="1" applyAlignment="1" applyProtection="1">
      <alignment horizontal="center" vertical="center" textRotation="255" wrapText="1"/>
      <protection hidden="1"/>
    </xf>
    <xf numFmtId="0" fontId="3" fillId="3" borderId="5" xfId="0" applyFont="1" applyFill="1" applyBorder="1" applyAlignment="1" applyProtection="1">
      <alignment horizontal="center" vertical="center" shrinkToFit="1"/>
      <protection hidden="1"/>
    </xf>
    <xf numFmtId="0" fontId="3" fillId="3" borderId="0" xfId="0" applyFont="1" applyFill="1" applyBorder="1" applyAlignment="1" applyProtection="1">
      <alignment horizontal="center" vertical="center" shrinkToFit="1"/>
      <protection hidden="1"/>
    </xf>
    <xf numFmtId="0" fontId="3" fillId="3" borderId="66" xfId="0" applyFont="1" applyFill="1" applyBorder="1" applyAlignment="1" applyProtection="1">
      <alignment horizontal="center" vertical="center" shrinkToFit="1"/>
      <protection hidden="1"/>
    </xf>
    <xf numFmtId="0" fontId="3" fillId="3" borderId="7" xfId="0" applyFont="1" applyFill="1" applyBorder="1" applyAlignment="1" applyProtection="1">
      <alignment horizontal="center" vertical="center" shrinkToFit="1"/>
      <protection hidden="1"/>
    </xf>
    <xf numFmtId="0" fontId="3" fillId="3" borderId="6" xfId="0" applyFont="1" applyFill="1" applyBorder="1" applyAlignment="1" applyProtection="1">
      <alignment horizontal="center" vertical="center" shrinkToFit="1"/>
      <protection hidden="1"/>
    </xf>
    <xf numFmtId="0" fontId="3" fillId="3" borderId="3"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distributed" vertical="center" justifyLastLine="1"/>
      <protection hidden="1"/>
    </xf>
    <xf numFmtId="0" fontId="5" fillId="3" borderId="0" xfId="0" applyFont="1" applyFill="1" applyBorder="1" applyAlignment="1" applyProtection="1">
      <alignment horizontal="distributed" vertical="center" justifyLastLine="1"/>
      <protection hidden="1"/>
    </xf>
    <xf numFmtId="0" fontId="25" fillId="3" borderId="15" xfId="0" applyFont="1" applyFill="1" applyBorder="1" applyAlignment="1" applyProtection="1">
      <alignment horizontal="left" vertical="center" indent="1" shrinkToFit="1"/>
      <protection hidden="1"/>
    </xf>
    <xf numFmtId="176" fontId="25" fillId="3" borderId="8" xfId="0" applyNumberFormat="1" applyFont="1" applyFill="1" applyBorder="1" applyAlignment="1" applyProtection="1">
      <alignment horizontal="right" vertical="center"/>
      <protection hidden="1"/>
    </xf>
    <xf numFmtId="176" fontId="25" fillId="3" borderId="1" xfId="0" applyNumberFormat="1" applyFont="1" applyFill="1" applyBorder="1" applyAlignment="1" applyProtection="1">
      <alignment horizontal="right" vertical="center"/>
      <protection hidden="1"/>
    </xf>
    <xf numFmtId="176" fontId="25" fillId="3" borderId="3" xfId="0" applyNumberFormat="1" applyFont="1" applyFill="1" applyBorder="1" applyAlignment="1" applyProtection="1">
      <alignment horizontal="right" vertical="center"/>
      <protection hidden="1"/>
    </xf>
    <xf numFmtId="176" fontId="25" fillId="3" borderId="0" xfId="0" applyNumberFormat="1" applyFont="1" applyFill="1" applyBorder="1" applyAlignment="1" applyProtection="1">
      <alignment horizontal="right" vertical="center"/>
      <protection hidden="1"/>
    </xf>
    <xf numFmtId="176" fontId="25" fillId="3" borderId="5" xfId="0" applyNumberFormat="1" applyFont="1" applyFill="1" applyBorder="1" applyAlignment="1" applyProtection="1">
      <alignment horizontal="right" vertical="center"/>
      <protection hidden="1"/>
    </xf>
    <xf numFmtId="176" fontId="25" fillId="3" borderId="6" xfId="0" applyNumberFormat="1" applyFont="1" applyFill="1" applyBorder="1" applyAlignment="1" applyProtection="1">
      <alignment horizontal="right" vertical="center"/>
      <protection hidden="1"/>
    </xf>
    <xf numFmtId="0" fontId="34" fillId="3" borderId="18" xfId="0" applyNumberFormat="1" applyFont="1" applyFill="1" applyBorder="1" applyAlignment="1" applyProtection="1">
      <alignment horizontal="center" vertical="center" shrinkToFit="1"/>
      <protection hidden="1"/>
    </xf>
    <xf numFmtId="0" fontId="34" fillId="3" borderId="19" xfId="0" applyNumberFormat="1" applyFont="1" applyFill="1" applyBorder="1" applyAlignment="1" applyProtection="1">
      <alignment horizontal="center" vertical="center" shrinkToFit="1"/>
      <protection hidden="1"/>
    </xf>
    <xf numFmtId="0" fontId="34" fillId="3" borderId="20" xfId="0" applyNumberFormat="1" applyFont="1" applyFill="1" applyBorder="1" applyAlignment="1" applyProtection="1">
      <alignment horizontal="center" vertical="center" shrinkToFit="1"/>
      <protection hidden="1"/>
    </xf>
    <xf numFmtId="0" fontId="3" fillId="3" borderId="8" xfId="0" applyFont="1" applyFill="1" applyBorder="1" applyAlignment="1" applyProtection="1">
      <alignment horizontal="center" vertical="center"/>
      <protection hidden="1"/>
    </xf>
    <xf numFmtId="0" fontId="3" fillId="3" borderId="1"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6" xfId="0" applyFont="1" applyFill="1" applyBorder="1" applyAlignment="1" applyProtection="1">
      <alignment horizontal="center" vertical="center"/>
      <protection hidden="1"/>
    </xf>
    <xf numFmtId="0" fontId="13" fillId="3" borderId="1" xfId="0" applyFont="1" applyFill="1" applyBorder="1" applyAlignment="1" applyProtection="1">
      <alignment horizontal="center" vertical="center" wrapText="1"/>
      <protection hidden="1"/>
    </xf>
    <xf numFmtId="0" fontId="13" fillId="3" borderId="2" xfId="0" applyFont="1" applyFill="1" applyBorder="1" applyAlignment="1" applyProtection="1">
      <alignment horizontal="center" vertical="center" wrapText="1"/>
      <protection hidden="1"/>
    </xf>
    <xf numFmtId="0" fontId="13" fillId="3" borderId="0" xfId="0" applyFont="1" applyFill="1" applyBorder="1" applyAlignment="1" applyProtection="1">
      <alignment horizontal="center" vertical="center" wrapText="1"/>
      <protection hidden="1"/>
    </xf>
    <xf numFmtId="0" fontId="13" fillId="3" borderId="4" xfId="0" applyFont="1" applyFill="1" applyBorder="1" applyAlignment="1" applyProtection="1">
      <alignment horizontal="center" vertical="center" wrapText="1"/>
      <protection hidden="1"/>
    </xf>
    <xf numFmtId="0" fontId="13" fillId="3" borderId="6" xfId="0" applyFont="1" applyFill="1" applyBorder="1" applyAlignment="1" applyProtection="1">
      <alignment horizontal="center" vertical="center" wrapText="1"/>
      <protection hidden="1"/>
    </xf>
    <xf numFmtId="0" fontId="13" fillId="3" borderId="7" xfId="0" applyFont="1" applyFill="1" applyBorder="1" applyAlignment="1" applyProtection="1">
      <alignment horizontal="center" vertical="center" wrapText="1"/>
      <protection hidden="1"/>
    </xf>
    <xf numFmtId="183" fontId="23" fillId="3" borderId="18" xfId="0" applyNumberFormat="1" applyFont="1" applyFill="1" applyBorder="1" applyAlignment="1" applyProtection="1">
      <alignment horizontal="center" vertical="center" shrinkToFit="1"/>
      <protection hidden="1"/>
    </xf>
    <xf numFmtId="183" fontId="23" fillId="3" borderId="20" xfId="0" applyNumberFormat="1" applyFont="1" applyFill="1" applyBorder="1" applyAlignment="1" applyProtection="1">
      <alignment horizontal="center" vertical="center" shrinkToFit="1"/>
      <protection hidden="1"/>
    </xf>
    <xf numFmtId="0" fontId="3" fillId="3" borderId="8" xfId="0" applyFont="1" applyFill="1" applyBorder="1" applyAlignment="1" applyProtection="1">
      <alignment horizontal="left" vertical="center" indent="1" shrinkToFit="1"/>
      <protection hidden="1"/>
    </xf>
    <xf numFmtId="0" fontId="3" fillId="3" borderId="1" xfId="0" applyFont="1" applyFill="1" applyBorder="1" applyAlignment="1" applyProtection="1">
      <alignment horizontal="left" vertical="center" indent="1" shrinkToFit="1"/>
      <protection hidden="1"/>
    </xf>
    <xf numFmtId="0" fontId="3" fillId="3" borderId="2" xfId="0" applyFont="1" applyFill="1" applyBorder="1" applyAlignment="1" applyProtection="1">
      <alignment horizontal="left" vertical="center" indent="1" shrinkToFit="1"/>
      <protection hidden="1"/>
    </xf>
    <xf numFmtId="0" fontId="3" fillId="3" borderId="3" xfId="0" applyFont="1" applyFill="1" applyBorder="1" applyAlignment="1" applyProtection="1">
      <alignment horizontal="left" vertical="center" indent="1" shrinkToFit="1"/>
      <protection hidden="1"/>
    </xf>
    <xf numFmtId="0" fontId="3" fillId="3" borderId="0" xfId="0" applyFont="1" applyFill="1" applyBorder="1" applyAlignment="1" applyProtection="1">
      <alignment horizontal="left" vertical="center" indent="1" shrinkToFit="1"/>
      <protection hidden="1"/>
    </xf>
    <xf numFmtId="0" fontId="3" fillId="3" borderId="4" xfId="0" applyFont="1" applyFill="1" applyBorder="1" applyAlignment="1" applyProtection="1">
      <alignment horizontal="left" vertical="center" indent="1" shrinkToFit="1"/>
      <protection hidden="1"/>
    </xf>
    <xf numFmtId="0" fontId="3" fillId="3" borderId="5" xfId="0" applyFont="1" applyFill="1" applyBorder="1" applyAlignment="1" applyProtection="1">
      <alignment horizontal="left" vertical="center" indent="1" shrinkToFit="1"/>
      <protection hidden="1"/>
    </xf>
    <xf numFmtId="0" fontId="3" fillId="3" borderId="6" xfId="0" applyFont="1" applyFill="1" applyBorder="1" applyAlignment="1" applyProtection="1">
      <alignment horizontal="left" vertical="center" indent="1" shrinkToFit="1"/>
      <protection hidden="1"/>
    </xf>
    <xf numFmtId="0" fontId="3" fillId="3" borderId="7" xfId="0" applyFont="1" applyFill="1" applyBorder="1" applyAlignment="1" applyProtection="1">
      <alignment horizontal="left" vertical="center" indent="1" shrinkToFit="1"/>
      <protection hidden="1"/>
    </xf>
    <xf numFmtId="176" fontId="3" fillId="3" borderId="8" xfId="0" applyNumberFormat="1" applyFont="1" applyFill="1" applyBorder="1" applyAlignment="1" applyProtection="1">
      <alignment horizontal="right" vertical="center"/>
      <protection hidden="1"/>
    </xf>
    <xf numFmtId="176" fontId="3" fillId="3" borderId="1" xfId="0" applyNumberFormat="1" applyFont="1" applyFill="1" applyBorder="1" applyAlignment="1" applyProtection="1">
      <alignment horizontal="right" vertical="center"/>
      <protection hidden="1"/>
    </xf>
    <xf numFmtId="176" fontId="3" fillId="3" borderId="3" xfId="0" applyNumberFormat="1" applyFont="1" applyFill="1" applyBorder="1" applyAlignment="1" applyProtection="1">
      <alignment horizontal="right" vertical="center"/>
      <protection hidden="1"/>
    </xf>
    <xf numFmtId="176" fontId="3" fillId="3" borderId="0" xfId="0" applyNumberFormat="1" applyFont="1" applyFill="1" applyBorder="1" applyAlignment="1" applyProtection="1">
      <alignment horizontal="right" vertical="center"/>
      <protection hidden="1"/>
    </xf>
    <xf numFmtId="176" fontId="3" fillId="3" borderId="5" xfId="0" applyNumberFormat="1" applyFont="1" applyFill="1" applyBorder="1" applyAlignment="1" applyProtection="1">
      <alignment horizontal="right" vertical="center"/>
      <protection hidden="1"/>
    </xf>
    <xf numFmtId="176" fontId="3" fillId="3" borderId="6" xfId="0" applyNumberFormat="1" applyFont="1" applyFill="1" applyBorder="1" applyAlignment="1" applyProtection="1">
      <alignment horizontal="right" vertical="center"/>
      <protection hidden="1"/>
    </xf>
    <xf numFmtId="0" fontId="8" fillId="3" borderId="1" xfId="0" applyFont="1" applyFill="1" applyBorder="1" applyAlignment="1" applyProtection="1">
      <alignment horizontal="right" vertical="top"/>
      <protection hidden="1"/>
    </xf>
    <xf numFmtId="0" fontId="8" fillId="3" borderId="2" xfId="0" applyFont="1" applyFill="1" applyBorder="1" applyAlignment="1" applyProtection="1">
      <alignment horizontal="right" vertical="top"/>
      <protection hidden="1"/>
    </xf>
    <xf numFmtId="0" fontId="8" fillId="3" borderId="0" xfId="0" applyFont="1" applyFill="1" applyBorder="1" applyAlignment="1" applyProtection="1">
      <alignment horizontal="right" vertical="top"/>
      <protection hidden="1"/>
    </xf>
    <xf numFmtId="0" fontId="8" fillId="3" borderId="4" xfId="0" applyFont="1" applyFill="1" applyBorder="1" applyAlignment="1" applyProtection="1">
      <alignment horizontal="right" vertical="top"/>
      <protection hidden="1"/>
    </xf>
    <xf numFmtId="0" fontId="8" fillId="3" borderId="6" xfId="0" applyFont="1" applyFill="1" applyBorder="1" applyAlignment="1" applyProtection="1">
      <alignment horizontal="right" vertical="top"/>
      <protection hidden="1"/>
    </xf>
    <xf numFmtId="0" fontId="8" fillId="3" borderId="7" xfId="0" applyFont="1" applyFill="1" applyBorder="1" applyAlignment="1" applyProtection="1">
      <alignment horizontal="right" vertical="top"/>
      <protection hidden="1"/>
    </xf>
    <xf numFmtId="0" fontId="5" fillId="3" borderId="8" xfId="0" applyFont="1" applyFill="1" applyBorder="1" applyAlignment="1" applyProtection="1">
      <alignment horizontal="left" vertical="center"/>
      <protection hidden="1"/>
    </xf>
    <xf numFmtId="0" fontId="5" fillId="3" borderId="1" xfId="0" applyFont="1" applyFill="1" applyBorder="1" applyAlignment="1" applyProtection="1">
      <alignment horizontal="left" vertical="center"/>
      <protection hidden="1"/>
    </xf>
    <xf numFmtId="0" fontId="5" fillId="3" borderId="3" xfId="0" applyFont="1" applyFill="1" applyBorder="1" applyAlignment="1" applyProtection="1">
      <alignment horizontal="left" vertical="center"/>
      <protection hidden="1"/>
    </xf>
    <xf numFmtId="0" fontId="5" fillId="3" borderId="0" xfId="0" applyFont="1" applyFill="1" applyBorder="1" applyAlignment="1" applyProtection="1">
      <alignment horizontal="left" vertical="center"/>
      <protection hidden="1"/>
    </xf>
    <xf numFmtId="0" fontId="7" fillId="3" borderId="3" xfId="0" applyFont="1" applyFill="1" applyBorder="1" applyAlignment="1" applyProtection="1">
      <alignment horizontal="right"/>
      <protection hidden="1"/>
    </xf>
    <xf numFmtId="0" fontId="7" fillId="3" borderId="0" xfId="0" applyFont="1" applyFill="1" applyBorder="1" applyAlignment="1" applyProtection="1">
      <alignment horizontal="right"/>
      <protection hidden="1"/>
    </xf>
    <xf numFmtId="0" fontId="7" fillId="3" borderId="4" xfId="0" applyFont="1" applyFill="1" applyBorder="1" applyAlignment="1" applyProtection="1">
      <alignment horizontal="right"/>
      <protection hidden="1"/>
    </xf>
    <xf numFmtId="182" fontId="34" fillId="3" borderId="16" xfId="0" applyNumberFormat="1" applyFont="1" applyFill="1" applyBorder="1" applyAlignment="1" applyProtection="1">
      <alignment horizontal="center" vertical="center" shrinkToFit="1"/>
      <protection hidden="1"/>
    </xf>
    <xf numFmtId="182" fontId="34" fillId="3" borderId="21" xfId="0" applyNumberFormat="1" applyFont="1" applyFill="1" applyBorder="1" applyAlignment="1" applyProtection="1">
      <alignment horizontal="center" vertical="center" shrinkToFit="1"/>
      <protection hidden="1"/>
    </xf>
    <xf numFmtId="182" fontId="34" fillId="3" borderId="17" xfId="0" applyNumberFormat="1" applyFont="1" applyFill="1" applyBorder="1" applyAlignment="1" applyProtection="1">
      <alignment horizontal="center" vertical="center" shrinkToFit="1"/>
      <protection hidden="1"/>
    </xf>
    <xf numFmtId="183" fontId="34" fillId="3" borderId="16" xfId="0" applyNumberFormat="1" applyFont="1" applyFill="1" applyBorder="1" applyAlignment="1" applyProtection="1">
      <alignment horizontal="center" vertical="center" shrinkToFit="1"/>
      <protection hidden="1"/>
    </xf>
    <xf numFmtId="183" fontId="34" fillId="3" borderId="21" xfId="0" applyNumberFormat="1" applyFont="1" applyFill="1" applyBorder="1" applyAlignment="1" applyProtection="1">
      <alignment horizontal="center" vertical="center" shrinkToFit="1"/>
      <protection hidden="1"/>
    </xf>
    <xf numFmtId="183" fontId="34" fillId="3" borderId="17" xfId="0" applyNumberFormat="1" applyFont="1" applyFill="1" applyBorder="1" applyAlignment="1" applyProtection="1">
      <alignment horizontal="center" vertical="center" shrinkToFit="1"/>
      <protection hidden="1"/>
    </xf>
    <xf numFmtId="184" fontId="34" fillId="3" borderId="16" xfId="0" applyNumberFormat="1" applyFont="1" applyFill="1" applyBorder="1" applyAlignment="1" applyProtection="1">
      <alignment horizontal="center" vertical="center" shrinkToFit="1"/>
      <protection hidden="1"/>
    </xf>
    <xf numFmtId="184" fontId="34" fillId="3" borderId="21" xfId="0" applyNumberFormat="1" applyFont="1" applyFill="1" applyBorder="1" applyAlignment="1" applyProtection="1">
      <alignment horizontal="center" vertical="center" shrinkToFit="1"/>
      <protection hidden="1"/>
    </xf>
    <xf numFmtId="184" fontId="34" fillId="3" borderId="17" xfId="0" applyNumberFormat="1" applyFont="1" applyFill="1" applyBorder="1" applyAlignment="1" applyProtection="1">
      <alignment horizontal="center" vertical="center" shrinkToFit="1"/>
      <protection hidden="1"/>
    </xf>
    <xf numFmtId="0" fontId="26" fillId="0" borderId="16" xfId="0" applyFont="1" applyFill="1" applyBorder="1" applyAlignment="1" applyProtection="1">
      <alignment horizontal="distributed" vertical="center" wrapText="1" justifyLastLine="1"/>
      <protection hidden="1"/>
    </xf>
    <xf numFmtId="0" fontId="26" fillId="0" borderId="21" xfId="0" applyFont="1" applyFill="1" applyBorder="1" applyAlignment="1" applyProtection="1">
      <alignment horizontal="distributed" vertical="center" wrapText="1" justifyLastLine="1"/>
      <protection hidden="1"/>
    </xf>
    <xf numFmtId="0" fontId="26" fillId="0" borderId="17" xfId="0" applyFont="1" applyFill="1" applyBorder="1" applyAlignment="1" applyProtection="1">
      <alignment horizontal="distributed" vertical="center" wrapText="1" justifyLastLine="1"/>
      <protection hidden="1"/>
    </xf>
    <xf numFmtId="0" fontId="34" fillId="0" borderId="8" xfId="0" applyFont="1" applyFill="1" applyBorder="1" applyAlignment="1" applyProtection="1">
      <alignment horizontal="center" vertical="center" shrinkToFit="1"/>
      <protection hidden="1"/>
    </xf>
    <xf numFmtId="0" fontId="34" fillId="0" borderId="1" xfId="0" applyFont="1" applyFill="1" applyBorder="1" applyAlignment="1" applyProtection="1">
      <alignment horizontal="center" vertical="center" shrinkToFit="1"/>
      <protection hidden="1"/>
    </xf>
    <xf numFmtId="0" fontId="34" fillId="0" borderId="2" xfId="0" applyFont="1" applyFill="1" applyBorder="1" applyAlignment="1" applyProtection="1">
      <alignment horizontal="center" vertical="center" shrinkToFit="1"/>
      <protection hidden="1"/>
    </xf>
    <xf numFmtId="0" fontId="34" fillId="0" borderId="3"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center" vertical="center" shrinkToFit="1"/>
      <protection hidden="1"/>
    </xf>
    <xf numFmtId="0" fontId="34" fillId="0" borderId="4" xfId="0" applyFont="1" applyFill="1" applyBorder="1" applyAlignment="1" applyProtection="1">
      <alignment horizontal="center" vertical="center" shrinkToFit="1"/>
      <protection hidden="1"/>
    </xf>
    <xf numFmtId="0" fontId="34" fillId="0" borderId="5" xfId="0" applyFont="1" applyFill="1" applyBorder="1" applyAlignment="1" applyProtection="1">
      <alignment horizontal="center" vertical="center" shrinkToFit="1"/>
      <protection hidden="1"/>
    </xf>
    <xf numFmtId="0" fontId="34" fillId="0" borderId="6" xfId="0" applyFont="1" applyFill="1" applyBorder="1" applyAlignment="1" applyProtection="1">
      <alignment horizontal="center" vertical="center" shrinkToFit="1"/>
      <protection hidden="1"/>
    </xf>
    <xf numFmtId="0" fontId="34" fillId="0" borderId="7" xfId="0" applyFont="1" applyFill="1" applyBorder="1" applyAlignment="1" applyProtection="1">
      <alignment horizontal="center" vertical="center" shrinkToFit="1"/>
      <protection hidden="1"/>
    </xf>
    <xf numFmtId="0" fontId="0" fillId="0" borderId="8" xfId="0" applyFill="1" applyBorder="1" applyAlignment="1" applyProtection="1">
      <alignment horizontal="center" vertical="center" shrinkToFit="1"/>
      <protection hidden="1"/>
    </xf>
    <xf numFmtId="0" fontId="0" fillId="0" borderId="1" xfId="0" applyFill="1" applyBorder="1" applyAlignment="1" applyProtection="1">
      <alignment horizontal="center" vertical="center" shrinkToFit="1"/>
      <protection hidden="1"/>
    </xf>
    <xf numFmtId="0" fontId="0" fillId="0" borderId="2" xfId="0" applyFill="1" applyBorder="1" applyAlignment="1" applyProtection="1">
      <alignment horizontal="center" vertical="center" shrinkToFit="1"/>
      <protection hidden="1"/>
    </xf>
    <xf numFmtId="0" fontId="0" fillId="0" borderId="3" xfId="0" applyFill="1" applyBorder="1" applyAlignment="1" applyProtection="1">
      <alignment horizontal="center" vertical="center" shrinkToFit="1"/>
      <protection hidden="1"/>
    </xf>
    <xf numFmtId="0" fontId="0" fillId="0" borderId="0" xfId="0" applyFill="1" applyBorder="1" applyAlignment="1" applyProtection="1">
      <alignment horizontal="center" vertical="center" shrinkToFit="1"/>
      <protection hidden="1"/>
    </xf>
    <xf numFmtId="0" fontId="0" fillId="0" borderId="4" xfId="0" applyFill="1" applyBorder="1" applyAlignment="1" applyProtection="1">
      <alignment horizontal="center" vertical="center" shrinkToFit="1"/>
      <protection hidden="1"/>
    </xf>
    <xf numFmtId="0" fontId="0" fillId="0" borderId="5" xfId="0" applyFill="1" applyBorder="1" applyAlignment="1" applyProtection="1">
      <alignment horizontal="center" vertical="center" shrinkToFit="1"/>
      <protection hidden="1"/>
    </xf>
    <xf numFmtId="0" fontId="0" fillId="0" borderId="6" xfId="0" applyFill="1" applyBorder="1" applyAlignment="1" applyProtection="1">
      <alignment horizontal="center" vertical="center" shrinkToFit="1"/>
      <protection hidden="1"/>
    </xf>
    <xf numFmtId="0" fontId="0" fillId="0" borderId="7" xfId="0" applyFill="1" applyBorder="1" applyAlignment="1" applyProtection="1">
      <alignment horizontal="center" vertical="center" shrinkToFit="1"/>
      <protection hidden="1"/>
    </xf>
    <xf numFmtId="0" fontId="0" fillId="0" borderId="16" xfId="0" applyFill="1" applyBorder="1" applyAlignment="1" applyProtection="1">
      <alignment horizontal="left" vertical="center" shrinkToFit="1"/>
      <protection hidden="1"/>
    </xf>
    <xf numFmtId="0" fontId="0" fillId="0" borderId="21" xfId="0" applyFill="1" applyBorder="1" applyAlignment="1" applyProtection="1">
      <alignment horizontal="left" vertical="center" shrinkToFit="1"/>
      <protection hidden="1"/>
    </xf>
    <xf numFmtId="0" fontId="0" fillId="0" borderId="17" xfId="0" applyFill="1" applyBorder="1" applyAlignment="1" applyProtection="1">
      <alignment horizontal="left" vertical="center" shrinkToFit="1"/>
      <protection hidden="1"/>
    </xf>
    <xf numFmtId="38" fontId="8" fillId="3" borderId="1" xfId="2" applyFont="1" applyFill="1" applyBorder="1" applyAlignment="1" applyProtection="1">
      <alignment horizontal="center" shrinkToFit="1"/>
      <protection hidden="1"/>
    </xf>
    <xf numFmtId="38" fontId="8" fillId="3" borderId="0" xfId="2" applyFont="1" applyFill="1" applyBorder="1" applyAlignment="1" applyProtection="1">
      <alignment horizontal="center" shrinkToFit="1"/>
      <protection hidden="1"/>
    </xf>
    <xf numFmtId="38" fontId="8" fillId="3" borderId="6" xfId="2" applyFont="1" applyFill="1" applyBorder="1" applyAlignment="1" applyProtection="1">
      <alignment horizontal="center" shrinkToFit="1"/>
      <protection hidden="1"/>
    </xf>
    <xf numFmtId="176" fontId="3" fillId="3" borderId="1" xfId="0" applyNumberFormat="1" applyFont="1" applyFill="1" applyBorder="1" applyAlignment="1" applyProtection="1">
      <alignment horizontal="right" vertical="top"/>
      <protection hidden="1"/>
    </xf>
    <xf numFmtId="176" fontId="3" fillId="3" borderId="0" xfId="0" applyNumberFormat="1" applyFont="1" applyFill="1" applyBorder="1" applyAlignment="1" applyProtection="1">
      <alignment horizontal="right" vertical="top"/>
      <protection hidden="1"/>
    </xf>
    <xf numFmtId="176" fontId="3" fillId="3" borderId="6" xfId="0" applyNumberFormat="1" applyFont="1" applyFill="1" applyBorder="1" applyAlignment="1" applyProtection="1">
      <alignment horizontal="right" vertical="top"/>
      <protection hidden="1"/>
    </xf>
    <xf numFmtId="0" fontId="9" fillId="3" borderId="90" xfId="0" applyFont="1" applyFill="1" applyBorder="1" applyAlignment="1" applyProtection="1">
      <alignment horizontal="distributed" vertical="center" justifyLastLine="1"/>
      <protection hidden="1"/>
    </xf>
    <xf numFmtId="0" fontId="9" fillId="3" borderId="1" xfId="0" applyFont="1" applyFill="1" applyBorder="1" applyAlignment="1" applyProtection="1">
      <alignment horizontal="left" shrinkToFit="1"/>
      <protection hidden="1"/>
    </xf>
    <xf numFmtId="0" fontId="9" fillId="3" borderId="0" xfId="0" applyFont="1" applyFill="1" applyBorder="1" applyAlignment="1" applyProtection="1">
      <alignment horizontal="left" shrinkToFit="1"/>
      <protection hidden="1"/>
    </xf>
    <xf numFmtId="0" fontId="9" fillId="3" borderId="6" xfId="0" applyFont="1" applyFill="1" applyBorder="1" applyAlignment="1" applyProtection="1">
      <alignment horizontal="left" shrinkToFit="1"/>
      <protection hidden="1"/>
    </xf>
    <xf numFmtId="184" fontId="23" fillId="3" borderId="18" xfId="0" applyNumberFormat="1" applyFont="1" applyFill="1" applyBorder="1" applyAlignment="1" applyProtection="1">
      <alignment horizontal="center" vertical="center" shrinkToFit="1"/>
      <protection hidden="1"/>
    </xf>
    <xf numFmtId="184" fontId="23" fillId="3" borderId="19" xfId="0" applyNumberFormat="1" applyFont="1" applyFill="1" applyBorder="1" applyAlignment="1" applyProtection="1">
      <alignment horizontal="center" vertical="center" shrinkToFit="1"/>
      <protection hidden="1"/>
    </xf>
    <xf numFmtId="184" fontId="23" fillId="3" borderId="20" xfId="0" applyNumberFormat="1" applyFont="1" applyFill="1" applyBorder="1" applyAlignment="1" applyProtection="1">
      <alignment horizontal="center" vertical="center" shrinkToFit="1"/>
      <protection hidden="1"/>
    </xf>
    <xf numFmtId="0" fontId="34" fillId="3" borderId="102" xfId="0" quotePrefix="1" applyFont="1" applyFill="1" applyBorder="1" applyAlignment="1" applyProtection="1">
      <alignment horizontal="center" vertical="center" shrinkToFit="1"/>
      <protection hidden="1"/>
    </xf>
    <xf numFmtId="0" fontId="34" fillId="3" borderId="103" xfId="0" quotePrefix="1" applyFont="1" applyFill="1" applyBorder="1" applyAlignment="1" applyProtection="1">
      <alignment horizontal="center" vertical="center" shrinkToFit="1"/>
      <protection hidden="1"/>
    </xf>
    <xf numFmtId="0" fontId="34" fillId="3" borderId="104" xfId="0" quotePrefix="1" applyFont="1" applyFill="1" applyBorder="1" applyAlignment="1" applyProtection="1">
      <alignment horizontal="center" vertical="center" shrinkToFit="1"/>
      <protection hidden="1"/>
    </xf>
    <xf numFmtId="0" fontId="34" fillId="3" borderId="98" xfId="0" quotePrefix="1" applyFont="1" applyFill="1" applyBorder="1" applyAlignment="1" applyProtection="1">
      <alignment horizontal="center" vertical="center" shrinkToFit="1"/>
      <protection hidden="1"/>
    </xf>
    <xf numFmtId="0" fontId="34" fillId="3" borderId="83" xfId="0" quotePrefix="1" applyFont="1" applyFill="1" applyBorder="1" applyAlignment="1" applyProtection="1">
      <alignment horizontal="center" vertical="center" shrinkToFit="1"/>
      <protection hidden="1"/>
    </xf>
    <xf numFmtId="0" fontId="34" fillId="3" borderId="92" xfId="0" quotePrefix="1" applyFont="1" applyFill="1" applyBorder="1" applyAlignment="1" applyProtection="1">
      <alignment horizontal="center" vertical="center" shrinkToFit="1"/>
      <protection hidden="1"/>
    </xf>
    <xf numFmtId="0" fontId="34" fillId="3" borderId="99" xfId="0" quotePrefix="1" applyFont="1" applyFill="1" applyBorder="1" applyAlignment="1" applyProtection="1">
      <alignment horizontal="center" vertical="center" shrinkToFit="1"/>
      <protection hidden="1"/>
    </xf>
    <xf numFmtId="0" fontId="34" fillId="3" borderId="100" xfId="0" quotePrefix="1" applyFont="1" applyFill="1" applyBorder="1" applyAlignment="1" applyProtection="1">
      <alignment horizontal="center" vertical="center" shrinkToFit="1"/>
      <protection hidden="1"/>
    </xf>
    <xf numFmtId="0" fontId="34" fillId="3" borderId="101" xfId="0" quotePrefix="1" applyFont="1" applyFill="1" applyBorder="1" applyAlignment="1" applyProtection="1">
      <alignment horizontal="center" vertical="center" shrinkToFit="1"/>
      <protection hidden="1"/>
    </xf>
    <xf numFmtId="0" fontId="34" fillId="0" borderId="16" xfId="0" quotePrefix="1" applyFont="1" applyFill="1" applyBorder="1" applyAlignment="1" applyProtection="1">
      <alignment horizontal="center" vertical="center" shrinkToFit="1"/>
      <protection hidden="1"/>
    </xf>
    <xf numFmtId="0" fontId="34" fillId="0" borderId="21" xfId="0" quotePrefix="1" applyFont="1" applyFill="1" applyBorder="1" applyAlignment="1" applyProtection="1">
      <alignment horizontal="center" vertical="center" shrinkToFit="1"/>
      <protection hidden="1"/>
    </xf>
    <xf numFmtId="0" fontId="34" fillId="0" borderId="17" xfId="0" quotePrefix="1" applyFont="1" applyFill="1" applyBorder="1" applyAlignment="1" applyProtection="1">
      <alignment horizontal="center" vertical="center" shrinkToFit="1"/>
      <protection hidden="1"/>
    </xf>
    <xf numFmtId="0" fontId="34" fillId="3" borderId="8" xfId="0" quotePrefix="1" applyFont="1" applyFill="1" applyBorder="1" applyAlignment="1" applyProtection="1">
      <alignment horizontal="center" vertical="center" shrinkToFit="1"/>
      <protection hidden="1"/>
    </xf>
    <xf numFmtId="0" fontId="34" fillId="3" borderId="1" xfId="0" quotePrefix="1" applyFont="1" applyFill="1" applyBorder="1" applyAlignment="1" applyProtection="1">
      <alignment horizontal="center" vertical="center" shrinkToFit="1"/>
      <protection hidden="1"/>
    </xf>
    <xf numFmtId="0" fontId="34" fillId="3" borderId="2" xfId="0" quotePrefix="1" applyFont="1" applyFill="1" applyBorder="1" applyAlignment="1" applyProtection="1">
      <alignment horizontal="center" vertical="center" shrinkToFit="1"/>
      <protection hidden="1"/>
    </xf>
    <xf numFmtId="0" fontId="34" fillId="3" borderId="3" xfId="0" quotePrefix="1" applyFont="1" applyFill="1" applyBorder="1" applyAlignment="1" applyProtection="1">
      <alignment horizontal="center" vertical="center" shrinkToFit="1"/>
      <protection hidden="1"/>
    </xf>
    <xf numFmtId="0" fontId="34" fillId="3" borderId="0" xfId="0" quotePrefix="1" applyFont="1" applyFill="1" applyBorder="1" applyAlignment="1" applyProtection="1">
      <alignment horizontal="center" vertical="center" shrinkToFit="1"/>
      <protection hidden="1"/>
    </xf>
    <xf numFmtId="0" fontId="34" fillId="3" borderId="4" xfId="0" quotePrefix="1" applyFont="1" applyFill="1" applyBorder="1" applyAlignment="1" applyProtection="1">
      <alignment horizontal="center" vertical="center" shrinkToFit="1"/>
      <protection hidden="1"/>
    </xf>
    <xf numFmtId="0" fontId="34" fillId="3" borderId="5" xfId="0" quotePrefix="1" applyFont="1" applyFill="1" applyBorder="1" applyAlignment="1" applyProtection="1">
      <alignment horizontal="center" vertical="center" shrinkToFit="1"/>
      <protection hidden="1"/>
    </xf>
    <xf numFmtId="0" fontId="34" fillId="3" borderId="6" xfId="0" quotePrefix="1" applyFont="1" applyFill="1" applyBorder="1" applyAlignment="1" applyProtection="1">
      <alignment horizontal="center" vertical="center" shrinkToFit="1"/>
      <protection hidden="1"/>
    </xf>
    <xf numFmtId="0" fontId="34" fillId="3" borderId="7" xfId="0" quotePrefix="1" applyFont="1" applyFill="1" applyBorder="1" applyAlignment="1" applyProtection="1">
      <alignment horizontal="center" vertical="center" shrinkToFit="1"/>
      <protection hidden="1"/>
    </xf>
    <xf numFmtId="0" fontId="5" fillId="3" borderId="3" xfId="0" applyFont="1" applyFill="1" applyBorder="1" applyAlignment="1" applyProtection="1">
      <alignment horizontal="distributed" vertical="distributed" wrapText="1" justifyLastLine="1"/>
      <protection hidden="1"/>
    </xf>
    <xf numFmtId="0" fontId="5" fillId="3" borderId="0" xfId="0" applyFont="1" applyFill="1" applyBorder="1" applyAlignment="1" applyProtection="1">
      <alignment horizontal="distributed" vertical="distributed" wrapText="1" justifyLastLine="1"/>
      <protection hidden="1"/>
    </xf>
    <xf numFmtId="0" fontId="5" fillId="3" borderId="4" xfId="0" applyFont="1" applyFill="1" applyBorder="1" applyAlignment="1" applyProtection="1">
      <alignment horizontal="distributed" vertical="distributed" wrapText="1" justifyLastLine="1"/>
      <protection hidden="1"/>
    </xf>
    <xf numFmtId="0" fontId="5" fillId="3" borderId="8" xfId="0" applyFont="1" applyFill="1" applyBorder="1" applyAlignment="1" applyProtection="1">
      <alignment horizontal="center" vertical="center" textRotation="255"/>
      <protection hidden="1"/>
    </xf>
    <xf numFmtId="0" fontId="5" fillId="3" borderId="1" xfId="0" applyFont="1" applyFill="1" applyBorder="1" applyAlignment="1" applyProtection="1">
      <alignment horizontal="center" vertical="center" textRotation="255"/>
      <protection hidden="1"/>
    </xf>
    <xf numFmtId="0" fontId="5" fillId="3" borderId="2" xfId="0" applyFont="1" applyFill="1" applyBorder="1" applyAlignment="1" applyProtection="1">
      <alignment horizontal="center" vertical="center" textRotation="255"/>
      <protection hidden="1"/>
    </xf>
    <xf numFmtId="0" fontId="5" fillId="3" borderId="3" xfId="0" applyFont="1" applyFill="1" applyBorder="1" applyAlignment="1" applyProtection="1">
      <alignment horizontal="center" vertical="center" textRotation="255"/>
      <protection hidden="1"/>
    </xf>
    <xf numFmtId="0" fontId="5" fillId="3" borderId="0" xfId="0" applyFont="1" applyFill="1" applyBorder="1" applyAlignment="1" applyProtection="1">
      <alignment horizontal="center" vertical="center" textRotation="255"/>
      <protection hidden="1"/>
    </xf>
    <xf numFmtId="0" fontId="5" fillId="3" borderId="4" xfId="0" applyFont="1" applyFill="1" applyBorder="1" applyAlignment="1" applyProtection="1">
      <alignment horizontal="center" vertical="center" textRotation="255"/>
      <protection hidden="1"/>
    </xf>
    <xf numFmtId="0" fontId="5" fillId="3" borderId="5" xfId="0" applyFont="1" applyFill="1" applyBorder="1" applyAlignment="1" applyProtection="1">
      <alignment horizontal="center" vertical="center" textRotation="255"/>
      <protection hidden="1"/>
    </xf>
    <xf numFmtId="0" fontId="5" fillId="3" borderId="6" xfId="0" applyFont="1" applyFill="1" applyBorder="1" applyAlignment="1" applyProtection="1">
      <alignment horizontal="center" vertical="center" textRotation="255"/>
      <protection hidden="1"/>
    </xf>
    <xf numFmtId="0" fontId="5" fillId="3" borderId="7" xfId="0" applyFont="1" applyFill="1" applyBorder="1" applyAlignment="1" applyProtection="1">
      <alignment horizontal="center" vertical="center" textRotation="255"/>
      <protection hidden="1"/>
    </xf>
    <xf numFmtId="0" fontId="0" fillId="3" borderId="8" xfId="0" applyFill="1" applyBorder="1" applyAlignment="1" applyProtection="1">
      <alignment horizontal="center" vertical="center" textRotation="255"/>
      <protection hidden="1"/>
    </xf>
    <xf numFmtId="0" fontId="0" fillId="3" borderId="1" xfId="0" applyFill="1" applyBorder="1" applyAlignment="1" applyProtection="1">
      <alignment horizontal="center" vertical="center" textRotation="255"/>
      <protection hidden="1"/>
    </xf>
    <xf numFmtId="0" fontId="0" fillId="3" borderId="2" xfId="0" applyFill="1" applyBorder="1" applyAlignment="1" applyProtection="1">
      <alignment horizontal="center" vertical="center" textRotation="255"/>
      <protection hidden="1"/>
    </xf>
    <xf numFmtId="0" fontId="0" fillId="3" borderId="3" xfId="0" applyFill="1" applyBorder="1" applyAlignment="1" applyProtection="1">
      <alignment horizontal="center" vertical="center" textRotation="255"/>
      <protection hidden="1"/>
    </xf>
    <xf numFmtId="0" fontId="0" fillId="3" borderId="0" xfId="0" applyFill="1" applyBorder="1" applyAlignment="1" applyProtection="1">
      <alignment horizontal="center" vertical="center" textRotation="255"/>
      <protection hidden="1"/>
    </xf>
    <xf numFmtId="0" fontId="0" fillId="3" borderId="4" xfId="0" applyFill="1" applyBorder="1" applyAlignment="1" applyProtection="1">
      <alignment horizontal="center" vertical="center" textRotation="255"/>
      <protection hidden="1"/>
    </xf>
    <xf numFmtId="0" fontId="0" fillId="3" borderId="5" xfId="0" applyFill="1" applyBorder="1" applyAlignment="1" applyProtection="1">
      <alignment horizontal="center" vertical="center" textRotation="255"/>
      <protection hidden="1"/>
    </xf>
    <xf numFmtId="0" fontId="0" fillId="3" borderId="6" xfId="0" applyFill="1" applyBorder="1" applyAlignment="1" applyProtection="1">
      <alignment horizontal="center" vertical="center" textRotation="255"/>
      <protection hidden="1"/>
    </xf>
    <xf numFmtId="0" fontId="0" fillId="3" borderId="7" xfId="0" applyFill="1" applyBorder="1" applyAlignment="1" applyProtection="1">
      <alignment horizontal="center" vertical="center" textRotation="255"/>
      <protection hidden="1"/>
    </xf>
    <xf numFmtId="0" fontId="5" fillId="3" borderId="15" xfId="0" applyFont="1" applyFill="1" applyBorder="1" applyAlignment="1" applyProtection="1">
      <alignment horizontal="center" vertical="center" textRotation="255" wrapText="1"/>
      <protection hidden="1"/>
    </xf>
    <xf numFmtId="0" fontId="23" fillId="3" borderId="8" xfId="0" applyFont="1" applyFill="1" applyBorder="1" applyAlignment="1" applyProtection="1">
      <alignment horizontal="left" vertical="center"/>
      <protection hidden="1"/>
    </xf>
    <xf numFmtId="0" fontId="23" fillId="3" borderId="1" xfId="0" applyFont="1" applyFill="1" applyBorder="1" applyAlignment="1" applyProtection="1">
      <alignment horizontal="left" vertical="center"/>
      <protection hidden="1"/>
    </xf>
    <xf numFmtId="0" fontId="8" fillId="3" borderId="3" xfId="0" applyFont="1" applyFill="1" applyBorder="1" applyAlignment="1" applyProtection="1">
      <alignment horizontal="left" vertical="center" wrapText="1"/>
      <protection hidden="1"/>
    </xf>
    <xf numFmtId="0" fontId="8" fillId="3" borderId="0" xfId="0" applyFont="1" applyFill="1" applyBorder="1" applyAlignment="1" applyProtection="1">
      <alignment horizontal="left" vertical="center" wrapText="1"/>
      <protection hidden="1"/>
    </xf>
    <xf numFmtId="0" fontId="8" fillId="3" borderId="4" xfId="0" applyFont="1" applyFill="1" applyBorder="1" applyAlignment="1" applyProtection="1">
      <alignment horizontal="left" vertical="center" wrapText="1"/>
      <protection hidden="1"/>
    </xf>
    <xf numFmtId="0" fontId="5" fillId="3" borderId="0" xfId="0" applyFont="1" applyFill="1" applyBorder="1" applyAlignment="1" applyProtection="1">
      <alignment horizontal="center" vertical="top" wrapText="1"/>
      <protection hidden="1"/>
    </xf>
    <xf numFmtId="0" fontId="5" fillId="3" borderId="4" xfId="0" applyFont="1" applyFill="1" applyBorder="1" applyAlignment="1" applyProtection="1">
      <alignment horizontal="center" vertical="top" wrapText="1"/>
      <protection hidden="1"/>
    </xf>
    <xf numFmtId="0" fontId="102" fillId="3" borderId="8" xfId="0" applyFont="1" applyFill="1" applyBorder="1" applyAlignment="1" applyProtection="1">
      <alignment horizontal="center" vertical="center" shrinkToFit="1"/>
      <protection hidden="1"/>
    </xf>
    <xf numFmtId="0" fontId="102" fillId="3" borderId="2" xfId="0" applyFont="1" applyFill="1" applyBorder="1" applyAlignment="1" applyProtection="1">
      <alignment horizontal="center" vertical="center" shrinkToFit="1"/>
      <protection hidden="1"/>
    </xf>
    <xf numFmtId="0" fontId="102" fillId="3" borderId="3" xfId="0" applyFont="1" applyFill="1" applyBorder="1" applyAlignment="1" applyProtection="1">
      <alignment horizontal="center" vertical="center" shrinkToFit="1"/>
      <protection hidden="1"/>
    </xf>
    <xf numFmtId="0" fontId="102" fillId="3" borderId="4" xfId="0" applyFont="1" applyFill="1" applyBorder="1" applyAlignment="1" applyProtection="1">
      <alignment horizontal="center" vertical="center" shrinkToFit="1"/>
      <protection hidden="1"/>
    </xf>
    <xf numFmtId="0" fontId="102" fillId="3" borderId="5" xfId="0" applyFont="1" applyFill="1" applyBorder="1" applyAlignment="1" applyProtection="1">
      <alignment horizontal="center" vertical="center" shrinkToFit="1"/>
      <protection hidden="1"/>
    </xf>
    <xf numFmtId="0" fontId="102" fillId="3" borderId="7" xfId="0" applyFont="1" applyFill="1" applyBorder="1" applyAlignment="1" applyProtection="1">
      <alignment horizontal="center" vertical="center" shrinkToFit="1"/>
      <protection hidden="1"/>
    </xf>
    <xf numFmtId="0" fontId="71" fillId="3" borderId="8" xfId="0" applyFont="1" applyFill="1" applyBorder="1" applyAlignment="1" applyProtection="1">
      <alignment horizontal="center" vertical="center"/>
      <protection hidden="1"/>
    </xf>
    <xf numFmtId="0" fontId="71" fillId="3" borderId="2" xfId="0" applyFont="1" applyFill="1" applyBorder="1" applyAlignment="1" applyProtection="1">
      <alignment horizontal="center" vertical="center"/>
      <protection hidden="1"/>
    </xf>
    <xf numFmtId="0" fontId="71" fillId="3" borderId="3" xfId="0" applyFont="1" applyFill="1" applyBorder="1" applyAlignment="1" applyProtection="1">
      <alignment horizontal="center" vertical="center"/>
      <protection hidden="1"/>
    </xf>
    <xf numFmtId="0" fontId="71" fillId="3" borderId="4" xfId="0" applyFont="1" applyFill="1" applyBorder="1" applyAlignment="1" applyProtection="1">
      <alignment horizontal="center" vertical="center"/>
      <protection hidden="1"/>
    </xf>
    <xf numFmtId="0" fontId="71" fillId="3" borderId="5" xfId="0" applyFont="1" applyFill="1" applyBorder="1" applyAlignment="1" applyProtection="1">
      <alignment horizontal="center" vertical="center"/>
      <protection hidden="1"/>
    </xf>
    <xf numFmtId="0" fontId="71" fillId="3" borderId="7" xfId="0" applyFont="1" applyFill="1" applyBorder="1" applyAlignment="1" applyProtection="1">
      <alignment horizontal="center" vertical="center"/>
      <protection hidden="1"/>
    </xf>
    <xf numFmtId="0" fontId="7" fillId="3" borderId="3" xfId="0" applyFont="1" applyFill="1" applyBorder="1" applyAlignment="1" applyProtection="1">
      <alignment horizontal="left" vertical="center"/>
      <protection hidden="1"/>
    </xf>
    <xf numFmtId="0" fontId="7" fillId="3" borderId="0" xfId="0" applyFont="1" applyFill="1" applyBorder="1" applyAlignment="1" applyProtection="1">
      <alignment horizontal="left" vertical="center"/>
      <protection hidden="1"/>
    </xf>
    <xf numFmtId="0" fontId="7" fillId="3" borderId="4" xfId="0" applyFont="1" applyFill="1" applyBorder="1" applyAlignment="1" applyProtection="1">
      <alignment horizontal="left" vertical="center"/>
      <protection hidden="1"/>
    </xf>
    <xf numFmtId="0" fontId="25" fillId="3" borderId="7"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justifyLastLine="1"/>
      <protection hidden="1"/>
    </xf>
    <xf numFmtId="0" fontId="5" fillId="3" borderId="8" xfId="0" applyFont="1" applyFill="1" applyBorder="1" applyAlignment="1" applyProtection="1">
      <alignment horizontal="distributed" vertical="center"/>
      <protection hidden="1"/>
    </xf>
    <xf numFmtId="0" fontId="5" fillId="3" borderId="1" xfId="0" applyFont="1" applyFill="1" applyBorder="1" applyAlignment="1" applyProtection="1">
      <alignment horizontal="distributed" vertical="center"/>
      <protection hidden="1"/>
    </xf>
    <xf numFmtId="0" fontId="5" fillId="3" borderId="2" xfId="0" applyFont="1" applyFill="1" applyBorder="1" applyAlignment="1" applyProtection="1">
      <alignment horizontal="distributed" vertical="center"/>
      <protection hidden="1"/>
    </xf>
    <xf numFmtId="0" fontId="5" fillId="3" borderId="3" xfId="0" applyFont="1" applyFill="1" applyBorder="1" applyAlignment="1" applyProtection="1">
      <alignment horizontal="distributed" vertical="center"/>
      <protection hidden="1"/>
    </xf>
    <xf numFmtId="0" fontId="5" fillId="3" borderId="0" xfId="0" applyFont="1" applyFill="1" applyBorder="1" applyAlignment="1" applyProtection="1">
      <alignment horizontal="distributed" vertical="center"/>
      <protection hidden="1"/>
    </xf>
    <xf numFmtId="0" fontId="5" fillId="3" borderId="4" xfId="0" applyFont="1" applyFill="1" applyBorder="1" applyAlignment="1" applyProtection="1">
      <alignment horizontal="distributed" vertical="center"/>
      <protection hidden="1"/>
    </xf>
    <xf numFmtId="0" fontId="5" fillId="3" borderId="5" xfId="0" applyFont="1" applyFill="1" applyBorder="1" applyAlignment="1" applyProtection="1">
      <alignment horizontal="distributed" vertical="center"/>
      <protection hidden="1"/>
    </xf>
    <xf numFmtId="0" fontId="5" fillId="3" borderId="6" xfId="0" applyFont="1" applyFill="1" applyBorder="1" applyAlignment="1" applyProtection="1">
      <alignment horizontal="distributed" vertical="center"/>
      <protection hidden="1"/>
    </xf>
    <xf numFmtId="0" fontId="5" fillId="3" borderId="7" xfId="0" applyFont="1" applyFill="1" applyBorder="1" applyAlignment="1" applyProtection="1">
      <alignment horizontal="distributed" vertical="center"/>
      <protection hidden="1"/>
    </xf>
    <xf numFmtId="0" fontId="5" fillId="3" borderId="8" xfId="0" applyFont="1" applyFill="1" applyBorder="1" applyAlignment="1" applyProtection="1">
      <alignment horizontal="center" vertical="center" shrinkToFit="1"/>
      <protection hidden="1"/>
    </xf>
    <xf numFmtId="0" fontId="5" fillId="3" borderId="1" xfId="0" applyFont="1" applyFill="1" applyBorder="1" applyAlignment="1" applyProtection="1">
      <alignment horizontal="center" vertical="center" shrinkToFit="1"/>
      <protection hidden="1"/>
    </xf>
    <xf numFmtId="0" fontId="5" fillId="3" borderId="2"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4" xfId="0" applyFont="1" applyFill="1" applyBorder="1" applyAlignment="1" applyProtection="1">
      <alignment horizontal="center" vertical="center" shrinkToFit="1"/>
      <protection hidden="1"/>
    </xf>
    <xf numFmtId="0" fontId="5" fillId="3" borderId="5" xfId="0" applyFont="1" applyFill="1" applyBorder="1" applyAlignment="1" applyProtection="1">
      <alignment horizontal="center" vertical="center" shrinkToFit="1"/>
      <protection hidden="1"/>
    </xf>
    <xf numFmtId="0" fontId="5" fillId="3" borderId="6" xfId="0" applyFont="1" applyFill="1" applyBorder="1" applyAlignment="1" applyProtection="1">
      <alignment horizontal="center" vertical="center" shrinkToFit="1"/>
      <protection hidden="1"/>
    </xf>
    <xf numFmtId="0" fontId="5" fillId="3" borderId="7" xfId="0" applyFont="1" applyFill="1" applyBorder="1" applyAlignment="1" applyProtection="1">
      <alignment horizontal="center" vertical="center" shrinkToFit="1"/>
      <protection hidden="1"/>
    </xf>
    <xf numFmtId="0" fontId="25" fillId="3" borderId="17" xfId="0" applyFont="1" applyFill="1" applyBorder="1" applyAlignment="1" applyProtection="1">
      <alignment horizontal="center" vertical="center" shrinkToFit="1"/>
      <protection hidden="1"/>
    </xf>
    <xf numFmtId="0" fontId="25" fillId="3" borderId="108"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center" vertical="center" textRotation="255" shrinkToFit="1"/>
      <protection hidden="1"/>
    </xf>
    <xf numFmtId="0" fontId="5" fillId="3" borderId="2" xfId="0" applyFont="1" applyFill="1" applyBorder="1" applyAlignment="1" applyProtection="1">
      <alignment horizontal="center" vertical="center" textRotation="255" shrinkToFit="1"/>
      <protection hidden="1"/>
    </xf>
    <xf numFmtId="0" fontId="5" fillId="3" borderId="3" xfId="0" applyFont="1" applyFill="1" applyBorder="1" applyAlignment="1" applyProtection="1">
      <alignment horizontal="center" vertical="center" textRotation="255" shrinkToFit="1"/>
      <protection hidden="1"/>
    </xf>
    <xf numFmtId="0" fontId="5" fillId="3" borderId="4" xfId="0" applyFont="1" applyFill="1" applyBorder="1" applyAlignment="1" applyProtection="1">
      <alignment horizontal="center" vertical="center" textRotation="255" shrinkToFit="1"/>
      <protection hidden="1"/>
    </xf>
    <xf numFmtId="0" fontId="5" fillId="3" borderId="5" xfId="0" applyFont="1" applyFill="1" applyBorder="1" applyAlignment="1" applyProtection="1">
      <alignment horizontal="center" vertical="center" textRotation="255" shrinkToFit="1"/>
      <protection hidden="1"/>
    </xf>
    <xf numFmtId="0" fontId="5" fillId="3" borderId="7" xfId="0" applyFont="1" applyFill="1" applyBorder="1" applyAlignment="1" applyProtection="1">
      <alignment horizontal="center" vertical="center" textRotation="255" shrinkToFit="1"/>
      <protection hidden="1"/>
    </xf>
    <xf numFmtId="0" fontId="23" fillId="3" borderId="1" xfId="0" applyFont="1" applyFill="1" applyBorder="1" applyAlignment="1" applyProtection="1">
      <alignment horizontal="center" vertical="center" shrinkToFit="1"/>
      <protection hidden="1"/>
    </xf>
    <xf numFmtId="0" fontId="23" fillId="3" borderId="0" xfId="0" applyFont="1" applyFill="1" applyBorder="1" applyAlignment="1" applyProtection="1">
      <alignment horizontal="center" vertical="center" shrinkToFit="1"/>
      <protection hidden="1"/>
    </xf>
    <xf numFmtId="0" fontId="23" fillId="3" borderId="6" xfId="0" applyFont="1" applyFill="1" applyBorder="1" applyAlignment="1" applyProtection="1">
      <alignment horizontal="center" vertical="center" shrinkToFit="1"/>
      <protection hidden="1"/>
    </xf>
    <xf numFmtId="0" fontId="8" fillId="3" borderId="3"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3" fillId="3" borderId="8" xfId="0" applyFont="1" applyFill="1" applyBorder="1" applyAlignment="1" applyProtection="1">
      <alignment horizontal="center" vertical="center" shrinkToFit="1"/>
      <protection hidden="1"/>
    </xf>
    <xf numFmtId="0" fontId="3" fillId="3" borderId="1" xfId="0" applyFont="1" applyFill="1" applyBorder="1" applyAlignment="1" applyProtection="1">
      <alignment horizontal="center" vertical="center" shrinkToFit="1"/>
      <protection hidden="1"/>
    </xf>
    <xf numFmtId="0" fontId="3" fillId="3" borderId="2" xfId="0" applyFont="1" applyFill="1" applyBorder="1" applyAlignment="1" applyProtection="1">
      <alignment horizontal="center" vertical="center" shrinkToFit="1"/>
      <protection hidden="1"/>
    </xf>
    <xf numFmtId="0" fontId="3" fillId="3" borderId="4" xfId="0" applyFont="1" applyFill="1" applyBorder="1" applyAlignment="1" applyProtection="1">
      <alignment horizontal="center" vertical="center" shrinkToFit="1"/>
      <protection hidden="1"/>
    </xf>
    <xf numFmtId="0" fontId="12" fillId="3" borderId="8"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12" fillId="3" borderId="2" xfId="0" applyFont="1" applyFill="1" applyBorder="1" applyAlignment="1" applyProtection="1">
      <alignment horizontal="center" vertical="center" wrapText="1"/>
      <protection hidden="1"/>
    </xf>
    <xf numFmtId="0" fontId="12" fillId="3" borderId="3" xfId="0" applyFont="1" applyFill="1" applyBorder="1" applyAlignment="1" applyProtection="1">
      <alignment horizontal="center" vertical="center" wrapText="1"/>
      <protection hidden="1"/>
    </xf>
    <xf numFmtId="0" fontId="12" fillId="3" borderId="0" xfId="0" applyFont="1" applyFill="1" applyBorder="1" applyAlignment="1" applyProtection="1">
      <alignment horizontal="center" vertical="center" wrapText="1"/>
      <protection hidden="1"/>
    </xf>
    <xf numFmtId="0" fontId="12" fillId="3" borderId="4" xfId="0" applyFont="1" applyFill="1" applyBorder="1" applyAlignment="1" applyProtection="1">
      <alignment horizontal="center" vertical="center" wrapText="1"/>
      <protection hidden="1"/>
    </xf>
    <xf numFmtId="176" fontId="4" fillId="3" borderId="8" xfId="0" applyNumberFormat="1" applyFont="1" applyFill="1" applyBorder="1" applyAlignment="1" applyProtection="1">
      <alignment horizontal="right" vertical="center" shrinkToFit="1"/>
      <protection hidden="1"/>
    </xf>
    <xf numFmtId="176" fontId="4" fillId="3" borderId="1" xfId="0" applyNumberFormat="1" applyFont="1" applyFill="1" applyBorder="1" applyAlignment="1" applyProtection="1">
      <alignment horizontal="right" vertical="center" shrinkToFit="1"/>
      <protection hidden="1"/>
    </xf>
    <xf numFmtId="176" fontId="4" fillId="3" borderId="3" xfId="0" applyNumberFormat="1" applyFont="1" applyFill="1" applyBorder="1" applyAlignment="1" applyProtection="1">
      <alignment horizontal="right" vertical="center" shrinkToFit="1"/>
      <protection hidden="1"/>
    </xf>
    <xf numFmtId="176" fontId="4" fillId="3" borderId="0" xfId="0" applyNumberFormat="1" applyFont="1" applyFill="1" applyBorder="1" applyAlignment="1" applyProtection="1">
      <alignment horizontal="right" vertical="center" shrinkToFit="1"/>
      <protection hidden="1"/>
    </xf>
    <xf numFmtId="0" fontId="14" fillId="3" borderId="1" xfId="0" applyFont="1" applyFill="1" applyBorder="1" applyAlignment="1" applyProtection="1">
      <alignment horizontal="center" vertical="top"/>
      <protection hidden="1"/>
    </xf>
    <xf numFmtId="0" fontId="14" fillId="3" borderId="2" xfId="0" applyFont="1" applyFill="1" applyBorder="1" applyAlignment="1" applyProtection="1">
      <alignment horizontal="center" vertical="top"/>
      <protection hidden="1"/>
    </xf>
    <xf numFmtId="0" fontId="14" fillId="3" borderId="0" xfId="0" applyFont="1" applyFill="1" applyBorder="1" applyAlignment="1" applyProtection="1">
      <alignment horizontal="center" vertical="top"/>
      <protection hidden="1"/>
    </xf>
    <xf numFmtId="0" fontId="14" fillId="3" borderId="4" xfId="0" applyFont="1" applyFill="1" applyBorder="1" applyAlignment="1" applyProtection="1">
      <alignment horizontal="center" vertical="top"/>
      <protection hidden="1"/>
    </xf>
    <xf numFmtId="0" fontId="3" fillId="3" borderId="90" xfId="0" applyFont="1" applyFill="1" applyBorder="1" applyAlignment="1" applyProtection="1">
      <alignment horizontal="center" vertical="center" shrinkToFit="1"/>
      <protection hidden="1"/>
    </xf>
    <xf numFmtId="0" fontId="13" fillId="3" borderId="1" xfId="0" applyFont="1" applyFill="1" applyBorder="1" applyAlignment="1" applyProtection="1">
      <alignment horizontal="center" vertical="center" shrinkToFit="1"/>
      <protection hidden="1"/>
    </xf>
    <xf numFmtId="0" fontId="13" fillId="3" borderId="2" xfId="0" applyFont="1" applyFill="1" applyBorder="1" applyAlignment="1" applyProtection="1">
      <alignment horizontal="center" vertical="center" shrinkToFit="1"/>
      <protection hidden="1"/>
    </xf>
    <xf numFmtId="0" fontId="13" fillId="3" borderId="0" xfId="0" applyFont="1" applyFill="1" applyBorder="1" applyAlignment="1" applyProtection="1">
      <alignment horizontal="center" vertical="center" shrinkToFit="1"/>
      <protection hidden="1"/>
    </xf>
    <xf numFmtId="0" fontId="13" fillId="3" borderId="4" xfId="0" applyFont="1" applyFill="1" applyBorder="1" applyAlignment="1" applyProtection="1">
      <alignment horizontal="center" vertical="center" shrinkToFit="1"/>
      <protection hidden="1"/>
    </xf>
    <xf numFmtId="0" fontId="27" fillId="3" borderId="8" xfId="0" applyFont="1" applyFill="1" applyBorder="1" applyAlignment="1" applyProtection="1">
      <alignment horizontal="center" vertical="center" wrapText="1" shrinkToFit="1"/>
      <protection hidden="1"/>
    </xf>
    <xf numFmtId="0" fontId="27" fillId="3" borderId="1" xfId="0" applyFont="1" applyFill="1" applyBorder="1" applyAlignment="1" applyProtection="1">
      <alignment horizontal="center" vertical="center" wrapText="1" shrinkToFit="1"/>
      <protection hidden="1"/>
    </xf>
    <xf numFmtId="0" fontId="27" fillId="3" borderId="2" xfId="0" applyFont="1" applyFill="1" applyBorder="1" applyAlignment="1" applyProtection="1">
      <alignment horizontal="center" vertical="center" wrapText="1" shrinkToFit="1"/>
      <protection hidden="1"/>
    </xf>
    <xf numFmtId="0" fontId="27" fillId="3" borderId="3" xfId="0" applyFont="1" applyFill="1" applyBorder="1" applyAlignment="1" applyProtection="1">
      <alignment horizontal="center" vertical="center" wrapText="1" shrinkToFit="1"/>
      <protection hidden="1"/>
    </xf>
    <xf numFmtId="0" fontId="27" fillId="3" borderId="0" xfId="0" applyFont="1" applyFill="1" applyBorder="1" applyAlignment="1" applyProtection="1">
      <alignment horizontal="center" vertical="center" wrapText="1" shrinkToFit="1"/>
      <protection hidden="1"/>
    </xf>
    <xf numFmtId="0" fontId="27" fillId="3" borderId="4" xfId="0" applyFont="1" applyFill="1" applyBorder="1" applyAlignment="1" applyProtection="1">
      <alignment horizontal="center" vertical="center" wrapText="1" shrinkToFit="1"/>
      <protection hidden="1"/>
    </xf>
    <xf numFmtId="0" fontId="27" fillId="3" borderId="5" xfId="0" applyFont="1" applyFill="1" applyBorder="1" applyAlignment="1" applyProtection="1">
      <alignment horizontal="center" vertical="center" wrapText="1" shrinkToFit="1"/>
      <protection hidden="1"/>
    </xf>
    <xf numFmtId="0" fontId="27" fillId="3" borderId="6" xfId="0" applyFont="1" applyFill="1" applyBorder="1" applyAlignment="1" applyProtection="1">
      <alignment horizontal="center" vertical="center" wrapText="1" shrinkToFit="1"/>
      <protection hidden="1"/>
    </xf>
    <xf numFmtId="0" fontId="27" fillId="3" borderId="7" xfId="0" applyFont="1" applyFill="1" applyBorder="1" applyAlignment="1" applyProtection="1">
      <alignment horizontal="center" vertical="center" wrapText="1" shrinkToFit="1"/>
      <protection hidden="1"/>
    </xf>
    <xf numFmtId="0" fontId="26" fillId="3" borderId="8" xfId="0" applyFont="1" applyFill="1" applyBorder="1" applyAlignment="1" applyProtection="1">
      <alignment horizontal="center" vertical="center" shrinkToFit="1"/>
      <protection hidden="1"/>
    </xf>
    <xf numFmtId="0" fontId="26" fillId="3" borderId="1" xfId="0" applyFont="1" applyFill="1" applyBorder="1" applyAlignment="1" applyProtection="1">
      <alignment horizontal="center" vertical="center" shrinkToFit="1"/>
      <protection hidden="1"/>
    </xf>
    <xf numFmtId="0" fontId="26" fillId="3" borderId="2" xfId="0" applyFont="1" applyFill="1" applyBorder="1" applyAlignment="1" applyProtection="1">
      <alignment horizontal="center" vertical="center" shrinkToFit="1"/>
      <protection hidden="1"/>
    </xf>
    <xf numFmtId="0" fontId="26" fillId="3" borderId="3" xfId="0" applyFont="1" applyFill="1" applyBorder="1" applyAlignment="1" applyProtection="1">
      <alignment horizontal="center" vertical="center" shrinkToFit="1"/>
      <protection hidden="1"/>
    </xf>
    <xf numFmtId="0" fontId="26" fillId="3" borderId="0" xfId="0" applyFont="1" applyFill="1" applyBorder="1" applyAlignment="1" applyProtection="1">
      <alignment horizontal="center" vertical="center" shrinkToFit="1"/>
      <protection hidden="1"/>
    </xf>
    <xf numFmtId="0" fontId="26" fillId="3" borderId="4" xfId="0" applyFont="1" applyFill="1" applyBorder="1" applyAlignment="1" applyProtection="1">
      <alignment horizontal="center" vertical="center" shrinkToFit="1"/>
      <protection hidden="1"/>
    </xf>
    <xf numFmtId="0" fontId="26" fillId="3" borderId="5" xfId="0" applyFont="1" applyFill="1" applyBorder="1" applyAlignment="1" applyProtection="1">
      <alignment horizontal="center" vertical="center" shrinkToFit="1"/>
      <protection hidden="1"/>
    </xf>
    <xf numFmtId="0" fontId="26" fillId="3" borderId="6" xfId="0" applyFont="1" applyFill="1" applyBorder="1" applyAlignment="1" applyProtection="1">
      <alignment horizontal="center" vertical="center" shrinkToFit="1"/>
      <protection hidden="1"/>
    </xf>
    <xf numFmtId="0" fontId="26" fillId="3" borderId="7" xfId="0" applyFont="1" applyFill="1" applyBorder="1" applyAlignment="1" applyProtection="1">
      <alignment horizontal="center" vertical="center" shrinkToFit="1"/>
      <protection hidden="1"/>
    </xf>
    <xf numFmtId="0" fontId="25" fillId="3" borderId="16" xfId="0" applyFont="1" applyFill="1" applyBorder="1" applyAlignment="1" applyProtection="1">
      <alignment horizontal="center" vertical="center" textRotation="255" shrinkToFit="1"/>
      <protection hidden="1"/>
    </xf>
    <xf numFmtId="0" fontId="25" fillId="3" borderId="21" xfId="0" applyFont="1" applyFill="1" applyBorder="1" applyAlignment="1" applyProtection="1">
      <alignment horizontal="center" vertical="center" textRotation="255" shrinkToFit="1"/>
      <protection hidden="1"/>
    </xf>
    <xf numFmtId="0" fontId="25" fillId="3" borderId="17" xfId="0" applyFont="1" applyFill="1" applyBorder="1" applyAlignment="1" applyProtection="1">
      <alignment horizontal="center" vertical="center" textRotation="255" shrinkToFit="1"/>
      <protection hidden="1"/>
    </xf>
    <xf numFmtId="0" fontId="23" fillId="0" borderId="16"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17" xfId="0" applyFont="1" applyBorder="1" applyAlignment="1">
      <alignment horizontal="center" vertical="center" shrinkToFit="1"/>
    </xf>
    <xf numFmtId="0" fontId="5" fillId="3" borderId="3" xfId="0" applyFont="1" applyFill="1" applyBorder="1" applyAlignment="1" applyProtection="1">
      <alignment horizontal="center" vertical="distributed" textRotation="255" wrapText="1" indent="1"/>
      <protection hidden="1"/>
    </xf>
    <xf numFmtId="0" fontId="5" fillId="3" borderId="4" xfId="0" applyFont="1" applyFill="1" applyBorder="1" applyAlignment="1" applyProtection="1">
      <alignment horizontal="center" vertical="distributed" textRotation="255" wrapText="1" indent="1"/>
      <protection hidden="1"/>
    </xf>
    <xf numFmtId="0" fontId="5" fillId="3" borderId="105" xfId="0" applyFont="1" applyFill="1" applyBorder="1" applyAlignment="1" applyProtection="1">
      <alignment horizontal="center" vertical="distributed" textRotation="255" wrapText="1" indent="1"/>
      <protection hidden="1"/>
    </xf>
    <xf numFmtId="0" fontId="5" fillId="3" borderId="106" xfId="0" applyFont="1" applyFill="1" applyBorder="1" applyAlignment="1" applyProtection="1">
      <alignment horizontal="center" vertical="distributed" textRotation="255" wrapText="1" indent="1"/>
      <protection hidden="1"/>
    </xf>
    <xf numFmtId="0" fontId="0" fillId="3" borderId="3" xfId="0" applyFill="1" applyBorder="1" applyAlignment="1" applyProtection="1">
      <alignment horizontal="center" vertical="center" shrinkToFit="1"/>
      <protection hidden="1"/>
    </xf>
    <xf numFmtId="0" fontId="0" fillId="3" borderId="0" xfId="0" applyFill="1" applyBorder="1" applyAlignment="1" applyProtection="1">
      <alignment horizontal="center" vertical="center" shrinkToFit="1"/>
      <protection hidden="1"/>
    </xf>
    <xf numFmtId="0" fontId="0" fillId="3" borderId="4" xfId="0" applyFill="1" applyBorder="1" applyAlignment="1" applyProtection="1">
      <alignment horizontal="center" vertical="center" shrinkToFit="1"/>
      <protection hidden="1"/>
    </xf>
    <xf numFmtId="0" fontId="70" fillId="3" borderId="16" xfId="0" applyFont="1" applyFill="1" applyBorder="1" applyAlignment="1" applyProtection="1">
      <alignment horizontal="center" vertical="center" shrinkToFit="1"/>
      <protection hidden="1"/>
    </xf>
    <xf numFmtId="0" fontId="70" fillId="3" borderId="17" xfId="0" applyFont="1" applyFill="1" applyBorder="1" applyAlignment="1" applyProtection="1">
      <alignment horizontal="center" vertical="center" shrinkToFit="1"/>
      <protection hidden="1"/>
    </xf>
    <xf numFmtId="0" fontId="13" fillId="3" borderId="6" xfId="0" applyFont="1" applyFill="1" applyBorder="1" applyAlignment="1" applyProtection="1">
      <alignment horizontal="center" vertical="center" shrinkToFit="1"/>
      <protection hidden="1"/>
    </xf>
    <xf numFmtId="0" fontId="13" fillId="3" borderId="7" xfId="0" applyFont="1" applyFill="1" applyBorder="1" applyAlignment="1" applyProtection="1">
      <alignment horizontal="center" vertical="center" shrinkToFit="1"/>
      <protection hidden="1"/>
    </xf>
    <xf numFmtId="0" fontId="8" fillId="3" borderId="8" xfId="0" applyFont="1" applyFill="1" applyBorder="1" applyAlignment="1" applyProtection="1">
      <alignment horizontal="center" vertical="center" shrinkToFit="1"/>
      <protection hidden="1"/>
    </xf>
    <xf numFmtId="0" fontId="8" fillId="3" borderId="1" xfId="0" applyFont="1" applyFill="1" applyBorder="1" applyAlignment="1" applyProtection="1">
      <alignment horizontal="center" vertical="center" shrinkToFit="1"/>
      <protection hidden="1"/>
    </xf>
    <xf numFmtId="0" fontId="8" fillId="3" borderId="2" xfId="0" applyFont="1" applyFill="1" applyBorder="1" applyAlignment="1" applyProtection="1">
      <alignment horizontal="center" vertical="center" shrinkToFit="1"/>
      <protection hidden="1"/>
    </xf>
    <xf numFmtId="0" fontId="8" fillId="3" borderId="3" xfId="0" applyFont="1" applyFill="1" applyBorder="1" applyAlignment="1" applyProtection="1">
      <alignment horizontal="center" vertical="center" shrinkToFit="1"/>
      <protection hidden="1"/>
    </xf>
    <xf numFmtId="0" fontId="8" fillId="3" borderId="0" xfId="0" applyFont="1" applyFill="1" applyBorder="1" applyAlignment="1" applyProtection="1">
      <alignment horizontal="center" vertical="center" shrinkToFit="1"/>
      <protection hidden="1"/>
    </xf>
    <xf numFmtId="0" fontId="8" fillId="3" borderId="4" xfId="0" applyFont="1" applyFill="1" applyBorder="1" applyAlignment="1" applyProtection="1">
      <alignment horizontal="center" vertical="center" shrinkToFit="1"/>
      <protection hidden="1"/>
    </xf>
    <xf numFmtId="0" fontId="8" fillId="3" borderId="5" xfId="0" applyFont="1" applyFill="1" applyBorder="1" applyAlignment="1" applyProtection="1">
      <alignment horizontal="center" vertical="center" shrinkToFit="1"/>
      <protection hidden="1"/>
    </xf>
    <xf numFmtId="0" fontId="8" fillId="3" borderId="6" xfId="0" applyFont="1" applyFill="1" applyBorder="1" applyAlignment="1" applyProtection="1">
      <alignment horizontal="center" vertical="center" shrinkToFit="1"/>
      <protection hidden="1"/>
    </xf>
    <xf numFmtId="0" fontId="8" fillId="3" borderId="7" xfId="0" applyFont="1" applyFill="1" applyBorder="1" applyAlignment="1" applyProtection="1">
      <alignment horizontal="center" vertical="center" shrinkToFit="1"/>
      <protection hidden="1"/>
    </xf>
    <xf numFmtId="0" fontId="5" fillId="3" borderId="17" xfId="0" applyFont="1" applyFill="1" applyBorder="1" applyAlignment="1" applyProtection="1">
      <alignment horizontal="center" vertical="center"/>
      <protection hidden="1"/>
    </xf>
    <xf numFmtId="0" fontId="25" fillId="3" borderId="16" xfId="0" applyFont="1" applyFill="1" applyBorder="1" applyAlignment="1" applyProtection="1">
      <alignment horizontal="center" vertical="center" shrinkToFit="1"/>
      <protection hidden="1"/>
    </xf>
    <xf numFmtId="0" fontId="25" fillId="3" borderId="21" xfId="0" applyFont="1" applyFill="1" applyBorder="1" applyAlignment="1" applyProtection="1">
      <alignment horizontal="center" vertical="center" shrinkToFit="1"/>
      <protection hidden="1"/>
    </xf>
    <xf numFmtId="0" fontId="25" fillId="3" borderId="90" xfId="0" applyFont="1" applyFill="1" applyBorder="1" applyAlignment="1" applyProtection="1">
      <alignment horizontal="center" vertical="center" shrinkToFit="1"/>
      <protection hidden="1"/>
    </xf>
    <xf numFmtId="0" fontId="25" fillId="3" borderId="8" xfId="0" applyFont="1" applyFill="1" applyBorder="1" applyAlignment="1" applyProtection="1">
      <alignment horizontal="center" vertical="center" textRotation="255"/>
      <protection hidden="1"/>
    </xf>
    <xf numFmtId="0" fontId="25" fillId="3" borderId="1" xfId="0" applyFont="1" applyFill="1" applyBorder="1" applyAlignment="1" applyProtection="1">
      <alignment horizontal="center" vertical="center" textRotation="255"/>
      <protection hidden="1"/>
    </xf>
    <xf numFmtId="0" fontId="25" fillId="3" borderId="2" xfId="0" applyFont="1" applyFill="1" applyBorder="1" applyAlignment="1" applyProtection="1">
      <alignment horizontal="center" vertical="center" textRotation="255"/>
      <protection hidden="1"/>
    </xf>
    <xf numFmtId="0" fontId="25" fillId="3" borderId="3" xfId="0" applyFont="1" applyFill="1" applyBorder="1" applyAlignment="1" applyProtection="1">
      <alignment horizontal="center" vertical="center" textRotation="255"/>
      <protection hidden="1"/>
    </xf>
    <xf numFmtId="0" fontId="25" fillId="3" borderId="0" xfId="0" applyFont="1" applyFill="1" applyBorder="1" applyAlignment="1" applyProtection="1">
      <alignment horizontal="center" vertical="center" textRotation="255"/>
      <protection hidden="1"/>
    </xf>
    <xf numFmtId="0" fontId="25" fillId="3" borderId="4" xfId="0" applyFont="1" applyFill="1" applyBorder="1" applyAlignment="1" applyProtection="1">
      <alignment horizontal="center" vertical="center" textRotation="255"/>
      <protection hidden="1"/>
    </xf>
    <xf numFmtId="0" fontId="25" fillId="3" borderId="5" xfId="0" applyFont="1" applyFill="1" applyBorder="1" applyAlignment="1" applyProtection="1">
      <alignment horizontal="center" vertical="center" textRotation="255"/>
      <protection hidden="1"/>
    </xf>
    <xf numFmtId="0" fontId="25" fillId="3" borderId="6" xfId="0" applyFont="1" applyFill="1" applyBorder="1" applyAlignment="1" applyProtection="1">
      <alignment horizontal="center" vertical="center" textRotation="255"/>
      <protection hidden="1"/>
    </xf>
    <xf numFmtId="0" fontId="25" fillId="3" borderId="7" xfId="0" applyFont="1" applyFill="1" applyBorder="1" applyAlignment="1" applyProtection="1">
      <alignment horizontal="center" vertical="center" textRotation="255"/>
      <protection hidden="1"/>
    </xf>
    <xf numFmtId="0" fontId="26" fillId="3" borderId="8" xfId="0" applyFont="1" applyFill="1" applyBorder="1" applyAlignment="1" applyProtection="1">
      <alignment horizontal="center" vertical="center" wrapText="1" shrinkToFit="1"/>
      <protection hidden="1"/>
    </xf>
    <xf numFmtId="0" fontId="26" fillId="3" borderId="1" xfId="0" applyFont="1" applyFill="1" applyBorder="1" applyAlignment="1" applyProtection="1">
      <alignment horizontal="center" vertical="center" wrapText="1" shrinkToFit="1"/>
      <protection hidden="1"/>
    </xf>
    <xf numFmtId="0" fontId="26" fillId="3" borderId="2" xfId="0" applyFont="1" applyFill="1" applyBorder="1" applyAlignment="1" applyProtection="1">
      <alignment horizontal="center" vertical="center" wrapText="1" shrinkToFit="1"/>
      <protection hidden="1"/>
    </xf>
    <xf numFmtId="0" fontId="26" fillId="3" borderId="3" xfId="0" applyFont="1" applyFill="1" applyBorder="1" applyAlignment="1" applyProtection="1">
      <alignment horizontal="center" vertical="center" wrapText="1" shrinkToFit="1"/>
      <protection hidden="1"/>
    </xf>
    <xf numFmtId="0" fontId="26" fillId="3" borderId="0" xfId="0" applyFont="1" applyFill="1" applyBorder="1" applyAlignment="1" applyProtection="1">
      <alignment horizontal="center" vertical="center" wrapText="1" shrinkToFit="1"/>
      <protection hidden="1"/>
    </xf>
    <xf numFmtId="0" fontId="26" fillId="3" borderId="4" xfId="0" applyFont="1" applyFill="1" applyBorder="1" applyAlignment="1" applyProtection="1">
      <alignment horizontal="center" vertical="center" wrapText="1" shrinkToFit="1"/>
      <protection hidden="1"/>
    </xf>
    <xf numFmtId="0" fontId="26" fillId="3" borderId="5" xfId="0" applyFont="1" applyFill="1" applyBorder="1" applyAlignment="1" applyProtection="1">
      <alignment horizontal="center" vertical="center" wrapText="1" shrinkToFit="1"/>
      <protection hidden="1"/>
    </xf>
    <xf numFmtId="0" fontId="26" fillId="3" borderId="6" xfId="0" applyFont="1" applyFill="1" applyBorder="1" applyAlignment="1" applyProtection="1">
      <alignment horizontal="center" vertical="center" wrapText="1" shrinkToFit="1"/>
      <protection hidden="1"/>
    </xf>
    <xf numFmtId="0" fontId="26" fillId="3" borderId="7" xfId="0" applyFont="1" applyFill="1" applyBorder="1" applyAlignment="1" applyProtection="1">
      <alignment horizontal="center" vertical="center" wrapText="1" shrinkToFit="1"/>
      <protection hidden="1"/>
    </xf>
    <xf numFmtId="0" fontId="25" fillId="3" borderId="8" xfId="0" applyFont="1" applyFill="1" applyBorder="1" applyAlignment="1" applyProtection="1">
      <alignment horizontal="center" vertical="center" textRotation="255" shrinkToFit="1"/>
      <protection hidden="1"/>
    </xf>
    <xf numFmtId="0" fontId="25" fillId="3" borderId="2" xfId="0" applyFont="1" applyFill="1" applyBorder="1" applyAlignment="1" applyProtection="1">
      <alignment horizontal="center" vertical="center" textRotation="255" shrinkToFit="1"/>
      <protection hidden="1"/>
    </xf>
    <xf numFmtId="0" fontId="25" fillId="3" borderId="3" xfId="0" applyFont="1" applyFill="1" applyBorder="1" applyAlignment="1" applyProtection="1">
      <alignment horizontal="center" vertical="center" textRotation="255" shrinkToFit="1"/>
      <protection hidden="1"/>
    </xf>
    <xf numFmtId="0" fontId="25" fillId="3" borderId="4" xfId="0" applyFont="1" applyFill="1" applyBorder="1" applyAlignment="1" applyProtection="1">
      <alignment horizontal="center" vertical="center" textRotation="255" shrinkToFit="1"/>
      <protection hidden="1"/>
    </xf>
    <xf numFmtId="0" fontId="25" fillId="3" borderId="5" xfId="0" applyFont="1" applyFill="1" applyBorder="1" applyAlignment="1" applyProtection="1">
      <alignment horizontal="center" vertical="center" textRotation="255" shrinkToFit="1"/>
      <protection hidden="1"/>
    </xf>
    <xf numFmtId="0" fontId="25" fillId="3" borderId="7" xfId="0" applyFont="1" applyFill="1" applyBorder="1" applyAlignment="1" applyProtection="1">
      <alignment horizontal="center" vertical="center" textRotation="255" shrinkToFit="1"/>
      <protection hidden="1"/>
    </xf>
    <xf numFmtId="0" fontId="23"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0" xfId="0" applyFont="1" applyAlignment="1">
      <alignment horizontal="center" vertical="center" shrinkToFit="1"/>
    </xf>
    <xf numFmtId="0" fontId="23" fillId="0" borderId="4"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5" fillId="3" borderId="8" xfId="0" applyFont="1" applyFill="1" applyBorder="1" applyAlignment="1" applyProtection="1">
      <alignment horizontal="distributed" vertical="center" indent="1"/>
      <protection hidden="1"/>
    </xf>
    <xf numFmtId="0" fontId="5" fillId="3" borderId="1" xfId="0" applyFont="1" applyFill="1" applyBorder="1" applyAlignment="1" applyProtection="1">
      <alignment horizontal="distributed" vertical="center" indent="1"/>
      <protection hidden="1"/>
    </xf>
    <xf numFmtId="0" fontId="5" fillId="3" borderId="2" xfId="0" applyFont="1" applyFill="1" applyBorder="1" applyAlignment="1" applyProtection="1">
      <alignment horizontal="distributed" vertical="center" indent="1"/>
      <protection hidden="1"/>
    </xf>
    <xf numFmtId="0" fontId="5" fillId="3" borderId="3" xfId="0" applyFont="1" applyFill="1" applyBorder="1" applyAlignment="1" applyProtection="1">
      <alignment horizontal="distributed" vertical="center" indent="1"/>
      <protection hidden="1"/>
    </xf>
    <xf numFmtId="0" fontId="5" fillId="3" borderId="0" xfId="0" applyFont="1" applyFill="1" applyBorder="1" applyAlignment="1" applyProtection="1">
      <alignment horizontal="distributed" vertical="center" indent="1"/>
      <protection hidden="1"/>
    </xf>
    <xf numFmtId="0" fontId="5" fillId="3" borderId="4" xfId="0" applyFont="1" applyFill="1" applyBorder="1" applyAlignment="1" applyProtection="1">
      <alignment horizontal="distributed" vertical="center" indent="1"/>
      <protection hidden="1"/>
    </xf>
    <xf numFmtId="0" fontId="5" fillId="3" borderId="5" xfId="0" applyFont="1" applyFill="1" applyBorder="1" applyAlignment="1" applyProtection="1">
      <alignment horizontal="distributed" vertical="center" indent="1"/>
      <protection hidden="1"/>
    </xf>
    <xf numFmtId="0" fontId="5" fillId="3" borderId="6" xfId="0" applyFont="1" applyFill="1" applyBorder="1" applyAlignment="1" applyProtection="1">
      <alignment horizontal="distributed" vertical="center" indent="1"/>
      <protection hidden="1"/>
    </xf>
    <xf numFmtId="0" fontId="5" fillId="3" borderId="7" xfId="0" applyFont="1" applyFill="1" applyBorder="1" applyAlignment="1" applyProtection="1">
      <alignment horizontal="distributed" vertical="center" indent="1"/>
      <protection hidden="1"/>
    </xf>
    <xf numFmtId="0" fontId="25" fillId="3" borderId="105" xfId="0" applyFont="1" applyFill="1" applyBorder="1" applyAlignment="1" applyProtection="1">
      <alignment horizontal="center" vertical="center" shrinkToFit="1"/>
      <protection hidden="1"/>
    </xf>
    <xf numFmtId="0" fontId="25" fillId="3" borderId="28" xfId="0" applyFont="1" applyFill="1" applyBorder="1" applyAlignment="1" applyProtection="1">
      <alignment horizontal="center" vertical="center" shrinkToFit="1"/>
      <protection hidden="1"/>
    </xf>
    <xf numFmtId="0" fontId="25" fillId="3" borderId="110" xfId="0" applyFont="1" applyFill="1" applyBorder="1" applyAlignment="1" applyProtection="1">
      <alignment horizontal="center" vertical="center" shrinkToFit="1"/>
      <protection hidden="1"/>
    </xf>
    <xf numFmtId="0" fontId="23" fillId="3" borderId="31" xfId="0" applyFont="1" applyFill="1" applyBorder="1" applyAlignment="1" applyProtection="1">
      <alignment horizontal="center" vertical="center" shrinkToFit="1"/>
      <protection hidden="1"/>
    </xf>
    <xf numFmtId="0" fontId="23" fillId="3" borderId="22" xfId="0" applyFont="1" applyFill="1" applyBorder="1" applyAlignment="1" applyProtection="1">
      <alignment horizontal="center" vertical="center" shrinkToFit="1"/>
      <protection hidden="1"/>
    </xf>
    <xf numFmtId="0" fontId="23" fillId="3" borderId="32" xfId="0" applyFont="1" applyFill="1" applyBorder="1" applyAlignment="1" applyProtection="1">
      <alignment horizontal="center" vertical="center" shrinkToFit="1"/>
      <protection hidden="1"/>
    </xf>
    <xf numFmtId="0" fontId="25" fillId="3" borderId="31" xfId="0" applyFont="1" applyFill="1" applyBorder="1" applyAlignment="1" applyProtection="1">
      <alignment horizontal="center" vertical="center" shrinkToFit="1"/>
      <protection hidden="1"/>
    </xf>
    <xf numFmtId="0" fontId="25" fillId="3" borderId="22" xfId="0" applyFont="1" applyFill="1" applyBorder="1" applyAlignment="1" applyProtection="1">
      <alignment horizontal="center" vertical="center" shrinkToFit="1"/>
      <protection hidden="1"/>
    </xf>
    <xf numFmtId="0" fontId="25" fillId="3" borderId="32" xfId="0" applyFont="1" applyFill="1" applyBorder="1" applyAlignment="1" applyProtection="1">
      <alignment horizontal="center" vertical="center" shrinkToFit="1"/>
      <protection hidden="1"/>
    </xf>
    <xf numFmtId="0" fontId="27" fillId="3" borderId="31" xfId="0" applyFont="1" applyFill="1" applyBorder="1" applyAlignment="1" applyProtection="1">
      <alignment horizontal="center" vertical="center" wrapText="1" shrinkToFit="1"/>
      <protection hidden="1"/>
    </xf>
    <xf numFmtId="0" fontId="27" fillId="3" borderId="22" xfId="0" applyFont="1" applyFill="1" applyBorder="1" applyAlignment="1" applyProtection="1">
      <alignment horizontal="center" vertical="center" shrinkToFit="1"/>
      <protection hidden="1"/>
    </xf>
    <xf numFmtId="0" fontId="27" fillId="3" borderId="32" xfId="0" applyFont="1" applyFill="1" applyBorder="1" applyAlignment="1" applyProtection="1">
      <alignment horizontal="center" vertical="center" shrinkToFit="1"/>
      <protection hidden="1"/>
    </xf>
    <xf numFmtId="0" fontId="27" fillId="3" borderId="3" xfId="0" applyFont="1" applyFill="1" applyBorder="1" applyAlignment="1" applyProtection="1">
      <alignment horizontal="center" vertical="center" shrinkToFit="1"/>
      <protection hidden="1"/>
    </xf>
    <xf numFmtId="0" fontId="27" fillId="3" borderId="0" xfId="0" applyFont="1" applyFill="1" applyBorder="1" applyAlignment="1" applyProtection="1">
      <alignment horizontal="center" vertical="center" shrinkToFit="1"/>
      <protection hidden="1"/>
    </xf>
    <xf numFmtId="0" fontId="27" fillId="3" borderId="4" xfId="0" applyFont="1" applyFill="1" applyBorder="1" applyAlignment="1" applyProtection="1">
      <alignment horizontal="center" vertical="center" shrinkToFit="1"/>
      <protection hidden="1"/>
    </xf>
    <xf numFmtId="0" fontId="27" fillId="3" borderId="5" xfId="0" applyFont="1" applyFill="1" applyBorder="1" applyAlignment="1" applyProtection="1">
      <alignment horizontal="center" vertical="center" shrinkToFit="1"/>
      <protection hidden="1"/>
    </xf>
    <xf numFmtId="0" fontId="27" fillId="3" borderId="6" xfId="0" applyFont="1" applyFill="1" applyBorder="1" applyAlignment="1" applyProtection="1">
      <alignment horizontal="center" vertical="center" shrinkToFit="1"/>
      <protection hidden="1"/>
    </xf>
    <xf numFmtId="0" fontId="27" fillId="3" borderId="7" xfId="0" applyFont="1" applyFill="1" applyBorder="1" applyAlignment="1" applyProtection="1">
      <alignment horizontal="center" vertical="center" shrinkToFit="1"/>
      <protection hidden="1"/>
    </xf>
    <xf numFmtId="0" fontId="57" fillId="3" borderId="0" xfId="0" applyFont="1" applyFill="1" applyAlignment="1" applyProtection="1">
      <alignment horizontal="center" vertical="center" wrapText="1"/>
      <protection hidden="1"/>
    </xf>
    <xf numFmtId="0" fontId="11" fillId="3" borderId="0" xfId="0" applyFont="1" applyFill="1" applyAlignment="1" applyProtection="1">
      <alignment horizontal="center" vertical="center" wrapText="1"/>
      <protection hidden="1"/>
    </xf>
    <xf numFmtId="0" fontId="27" fillId="3" borderId="1" xfId="0" applyFont="1" applyFill="1" applyBorder="1" applyAlignment="1" applyProtection="1">
      <alignment horizontal="center" vertical="center" shrinkToFit="1"/>
      <protection hidden="1"/>
    </xf>
    <xf numFmtId="0" fontId="27" fillId="3" borderId="2" xfId="0" applyFont="1" applyFill="1" applyBorder="1" applyAlignment="1" applyProtection="1">
      <alignment horizontal="center" vertical="center" shrinkToFit="1"/>
      <protection hidden="1"/>
    </xf>
    <xf numFmtId="0" fontId="25" fillId="3" borderId="31" xfId="0" applyFont="1" applyFill="1" applyBorder="1" applyAlignment="1" applyProtection="1">
      <alignment horizontal="center" vertical="center" textRotation="255" shrinkToFit="1"/>
      <protection hidden="1"/>
    </xf>
    <xf numFmtId="0" fontId="25" fillId="3" borderId="32" xfId="0" applyFont="1" applyFill="1" applyBorder="1" applyAlignment="1" applyProtection="1">
      <alignment horizontal="center" vertical="center" textRotation="255" shrinkToFit="1"/>
      <protection hidden="1"/>
    </xf>
    <xf numFmtId="0" fontId="14" fillId="3" borderId="8" xfId="0" applyFont="1" applyFill="1" applyBorder="1" applyAlignment="1" applyProtection="1">
      <alignment horizontal="center" vertical="center"/>
      <protection hidden="1"/>
    </xf>
    <xf numFmtId="0" fontId="14" fillId="3" borderId="1" xfId="0" applyFont="1" applyFill="1" applyBorder="1" applyAlignment="1" applyProtection="1">
      <alignment horizontal="center" vertical="center"/>
      <protection hidden="1"/>
    </xf>
    <xf numFmtId="0" fontId="14" fillId="3" borderId="2" xfId="0" applyFont="1" applyFill="1" applyBorder="1" applyAlignment="1" applyProtection="1">
      <alignment horizontal="center" vertical="center"/>
      <protection hidden="1"/>
    </xf>
    <xf numFmtId="0" fontId="14" fillId="3" borderId="5" xfId="0" applyFont="1" applyFill="1" applyBorder="1" applyAlignment="1" applyProtection="1">
      <alignment horizontal="center" vertical="center"/>
      <protection hidden="1"/>
    </xf>
    <xf numFmtId="0" fontId="14" fillId="3" borderId="6" xfId="0" applyFont="1" applyFill="1" applyBorder="1" applyAlignment="1" applyProtection="1">
      <alignment horizontal="center" vertical="center"/>
      <protection hidden="1"/>
    </xf>
    <xf numFmtId="0" fontId="14" fillId="3" borderId="7" xfId="0" applyFont="1" applyFill="1" applyBorder="1" applyAlignment="1" applyProtection="1">
      <alignment horizontal="center" vertical="center"/>
      <protection hidden="1"/>
    </xf>
    <xf numFmtId="176" fontId="23" fillId="3" borderId="8" xfId="0" applyNumberFormat="1" applyFont="1" applyFill="1" applyBorder="1" applyAlignment="1" applyProtection="1">
      <alignment vertical="center" shrinkToFit="1"/>
      <protection hidden="1"/>
    </xf>
    <xf numFmtId="176" fontId="23" fillId="3" borderId="1" xfId="0" applyNumberFormat="1" applyFont="1" applyFill="1" applyBorder="1" applyAlignment="1" applyProtection="1">
      <alignment vertical="center" shrinkToFit="1"/>
      <protection hidden="1"/>
    </xf>
    <xf numFmtId="176" fontId="23" fillId="3" borderId="5" xfId="0" applyNumberFormat="1" applyFont="1" applyFill="1" applyBorder="1" applyAlignment="1" applyProtection="1">
      <alignment vertical="center" shrinkToFit="1"/>
      <protection hidden="1"/>
    </xf>
    <xf numFmtId="176" fontId="23" fillId="3" borderId="6" xfId="0" applyNumberFormat="1" applyFont="1" applyFill="1" applyBorder="1" applyAlignment="1" applyProtection="1">
      <alignment vertical="center" shrinkToFit="1"/>
      <protection hidden="1"/>
    </xf>
    <xf numFmtId="0" fontId="10" fillId="3" borderId="2" xfId="0" applyFont="1" applyFill="1" applyBorder="1" applyAlignment="1" applyProtection="1">
      <alignment horizontal="center" vertical="top" shrinkToFit="1"/>
      <protection hidden="1"/>
    </xf>
    <xf numFmtId="0" fontId="10" fillId="3" borderId="7" xfId="0" applyFont="1" applyFill="1" applyBorder="1" applyAlignment="1" applyProtection="1">
      <alignment horizontal="center" vertical="top" shrinkToFit="1"/>
      <protection hidden="1"/>
    </xf>
    <xf numFmtId="176" fontId="5" fillId="3" borderId="8" xfId="0" applyNumberFormat="1" applyFont="1" applyFill="1" applyBorder="1" applyAlignment="1" applyProtection="1">
      <alignment vertical="center" shrinkToFit="1"/>
      <protection hidden="1"/>
    </xf>
    <xf numFmtId="176" fontId="5" fillId="3" borderId="1" xfId="0" applyNumberFormat="1" applyFont="1" applyFill="1" applyBorder="1" applyAlignment="1" applyProtection="1">
      <alignment vertical="center" shrinkToFit="1"/>
      <protection hidden="1"/>
    </xf>
    <xf numFmtId="176" fontId="5" fillId="3" borderId="5" xfId="0" applyNumberFormat="1" applyFont="1" applyFill="1" applyBorder="1" applyAlignment="1" applyProtection="1">
      <alignment vertical="center" shrinkToFit="1"/>
      <protection hidden="1"/>
    </xf>
    <xf numFmtId="176" fontId="5" fillId="3" borderId="6" xfId="0" applyNumberFormat="1" applyFont="1" applyFill="1" applyBorder="1" applyAlignment="1" applyProtection="1">
      <alignment vertical="center" shrinkToFit="1"/>
      <protection hidden="1"/>
    </xf>
    <xf numFmtId="0" fontId="8" fillId="3" borderId="7" xfId="0" applyFont="1" applyFill="1" applyBorder="1" applyAlignment="1" applyProtection="1">
      <alignment horizontal="center" vertical="top" shrinkToFit="1"/>
      <protection hidden="1"/>
    </xf>
    <xf numFmtId="0" fontId="14" fillId="3" borderId="2" xfId="0" applyFont="1" applyFill="1" applyBorder="1" applyAlignment="1" applyProtection="1">
      <alignment horizontal="center" vertical="top" shrinkToFit="1"/>
      <protection hidden="1"/>
    </xf>
    <xf numFmtId="0" fontId="14" fillId="3" borderId="7" xfId="0" applyFont="1" applyFill="1" applyBorder="1" applyAlignment="1" applyProtection="1">
      <alignment horizontal="center" vertical="top" shrinkToFit="1"/>
      <protection hidden="1"/>
    </xf>
    <xf numFmtId="0" fontId="17" fillId="3" borderId="15" xfId="0" applyFont="1" applyFill="1" applyBorder="1" applyAlignment="1" applyProtection="1">
      <alignment horizontal="center" vertical="center"/>
      <protection hidden="1"/>
    </xf>
    <xf numFmtId="176" fontId="34" fillId="3" borderId="8" xfId="0" applyNumberFormat="1" applyFont="1" applyFill="1" applyBorder="1" applyAlignment="1" applyProtection="1">
      <alignment horizontal="right" vertical="center"/>
      <protection hidden="1"/>
    </xf>
    <xf numFmtId="176" fontId="34" fillId="3" borderId="1" xfId="0" applyNumberFormat="1" applyFont="1" applyFill="1" applyBorder="1" applyAlignment="1" applyProtection="1">
      <alignment horizontal="right" vertical="center"/>
      <protection hidden="1"/>
    </xf>
    <xf numFmtId="176" fontId="34" fillId="3" borderId="2" xfId="0" applyNumberFormat="1" applyFont="1" applyFill="1" applyBorder="1" applyAlignment="1" applyProtection="1">
      <alignment horizontal="right" vertical="center"/>
      <protection hidden="1"/>
    </xf>
    <xf numFmtId="176" fontId="34" fillId="3" borderId="3" xfId="0" applyNumberFormat="1" applyFont="1" applyFill="1" applyBorder="1" applyAlignment="1" applyProtection="1">
      <alignment horizontal="right" vertical="center"/>
      <protection hidden="1"/>
    </xf>
    <xf numFmtId="176" fontId="34" fillId="3" borderId="0" xfId="0" applyNumberFormat="1" applyFont="1" applyFill="1" applyBorder="1" applyAlignment="1" applyProtection="1">
      <alignment horizontal="right" vertical="center"/>
      <protection hidden="1"/>
    </xf>
    <xf numFmtId="176" fontId="34" fillId="3" borderId="4" xfId="0" applyNumberFormat="1" applyFont="1" applyFill="1" applyBorder="1" applyAlignment="1" applyProtection="1">
      <alignment horizontal="right" vertical="center"/>
      <protection hidden="1"/>
    </xf>
    <xf numFmtId="176" fontId="34" fillId="3" borderId="5" xfId="0" applyNumberFormat="1" applyFont="1" applyFill="1" applyBorder="1" applyAlignment="1" applyProtection="1">
      <alignment horizontal="right" vertical="center"/>
      <protection hidden="1"/>
    </xf>
    <xf numFmtId="176" fontId="34" fillId="3" borderId="6" xfId="0" applyNumberFormat="1" applyFont="1" applyFill="1" applyBorder="1" applyAlignment="1" applyProtection="1">
      <alignment horizontal="right" vertical="center"/>
      <protection hidden="1"/>
    </xf>
    <xf numFmtId="176" fontId="34" fillId="3" borderId="7" xfId="0" applyNumberFormat="1" applyFont="1" applyFill="1" applyBorder="1" applyAlignment="1" applyProtection="1">
      <alignment horizontal="right" vertical="center"/>
      <protection hidden="1"/>
    </xf>
    <xf numFmtId="0" fontId="5" fillId="3" borderId="16" xfId="0" applyFont="1" applyFill="1" applyBorder="1" applyAlignment="1" applyProtection="1">
      <alignment horizontal="center" vertical="center" shrinkToFit="1"/>
      <protection hidden="1"/>
    </xf>
    <xf numFmtId="0" fontId="5" fillId="3" borderId="21" xfId="0" applyFont="1" applyFill="1" applyBorder="1" applyAlignment="1" applyProtection="1">
      <alignment horizontal="center" vertical="center" shrinkToFit="1"/>
      <protection hidden="1"/>
    </xf>
    <xf numFmtId="0" fontId="5" fillId="3" borderId="17" xfId="0" applyFont="1" applyFill="1" applyBorder="1" applyAlignment="1" applyProtection="1">
      <alignment horizontal="center" vertical="center" shrinkToFit="1"/>
      <protection hidden="1"/>
    </xf>
    <xf numFmtId="0" fontId="43" fillId="3" borderId="1" xfId="0" applyFont="1" applyFill="1" applyBorder="1" applyAlignment="1" applyProtection="1">
      <alignment horizontal="center" vertical="center" wrapText="1"/>
      <protection hidden="1"/>
    </xf>
    <xf numFmtId="0" fontId="43" fillId="3" borderId="2" xfId="0" applyFont="1" applyFill="1" applyBorder="1" applyAlignment="1" applyProtection="1">
      <alignment horizontal="center" vertical="center" wrapText="1"/>
      <protection hidden="1"/>
    </xf>
    <xf numFmtId="0" fontId="43" fillId="3" borderId="0" xfId="0" applyFont="1" applyFill="1" applyBorder="1" applyAlignment="1" applyProtection="1">
      <alignment horizontal="center" vertical="center" wrapText="1"/>
      <protection hidden="1"/>
    </xf>
    <xf numFmtId="0" fontId="43" fillId="3" borderId="4"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0" fontId="8" fillId="3" borderId="2" xfId="0" applyFont="1" applyFill="1" applyBorder="1" applyAlignment="1" applyProtection="1">
      <alignment horizontal="center" vertical="center" wrapText="1"/>
      <protection hidden="1"/>
    </xf>
    <xf numFmtId="0" fontId="5" fillId="3" borderId="0" xfId="0" applyFont="1" applyFill="1" applyAlignment="1" applyProtection="1">
      <alignment horizontal="left" vertical="center"/>
      <protection hidden="1"/>
    </xf>
    <xf numFmtId="0" fontId="23" fillId="3" borderId="0" xfId="0" applyFont="1" applyFill="1" applyAlignment="1" applyProtection="1">
      <alignment horizontal="center" vertical="center"/>
      <protection hidden="1"/>
    </xf>
    <xf numFmtId="0" fontId="18" fillId="3" borderId="0" xfId="0" applyFont="1" applyFill="1" applyAlignment="1" applyProtection="1">
      <alignment horizontal="left" vertical="center" wrapText="1"/>
      <protection hidden="1"/>
    </xf>
    <xf numFmtId="0" fontId="14" fillId="3" borderId="15" xfId="0" applyFont="1" applyFill="1" applyBorder="1" applyAlignment="1" applyProtection="1">
      <alignment horizontal="center" vertical="center" wrapText="1"/>
      <protection hidden="1"/>
    </xf>
    <xf numFmtId="0" fontId="26" fillId="3" borderId="15" xfId="0" applyFont="1" applyFill="1" applyBorder="1" applyAlignment="1" applyProtection="1">
      <alignment horizontal="center" vertical="center"/>
      <protection hidden="1"/>
    </xf>
    <xf numFmtId="0" fontId="23" fillId="3" borderId="16" xfId="0" applyFont="1" applyFill="1" applyBorder="1" applyAlignment="1" applyProtection="1">
      <alignment horizontal="center" vertical="center"/>
      <protection hidden="1"/>
    </xf>
    <xf numFmtId="0" fontId="29" fillId="3" borderId="18" xfId="0" applyFont="1" applyFill="1" applyBorder="1" applyAlignment="1" applyProtection="1">
      <alignment horizontal="center" vertical="center" shrinkToFit="1"/>
      <protection hidden="1"/>
    </xf>
    <xf numFmtId="0" fontId="29" fillId="3" borderId="19" xfId="0" applyFont="1" applyFill="1" applyBorder="1" applyAlignment="1" applyProtection="1">
      <alignment horizontal="center" vertical="center" shrinkToFit="1"/>
      <protection hidden="1"/>
    </xf>
    <xf numFmtId="0" fontId="29" fillId="3" borderId="20" xfId="0" applyFont="1" applyFill="1" applyBorder="1" applyAlignment="1" applyProtection="1">
      <alignment horizontal="center" vertical="center" shrinkToFit="1"/>
      <protection hidden="1"/>
    </xf>
    <xf numFmtId="0" fontId="7" fillId="3" borderId="15" xfId="0" applyFont="1" applyFill="1" applyBorder="1" applyAlignment="1" applyProtection="1">
      <alignment horizontal="center" vertical="center"/>
      <protection hidden="1"/>
    </xf>
    <xf numFmtId="0" fontId="12" fillId="3" borderId="15" xfId="0" applyFont="1" applyFill="1" applyBorder="1" applyAlignment="1" applyProtection="1">
      <alignment horizontal="center" vertical="center"/>
      <protection hidden="1"/>
    </xf>
    <xf numFmtId="0" fontId="8" fillId="3" borderId="31" xfId="0" applyFont="1" applyFill="1" applyBorder="1" applyAlignment="1" applyProtection="1">
      <alignment horizontal="center" vertical="center" textRotation="255" wrapText="1"/>
      <protection hidden="1"/>
    </xf>
    <xf numFmtId="0" fontId="8" fillId="3" borderId="22" xfId="0" applyFont="1" applyFill="1" applyBorder="1" applyAlignment="1" applyProtection="1">
      <alignment horizontal="center" vertical="center" textRotation="255" wrapText="1"/>
      <protection hidden="1"/>
    </xf>
    <xf numFmtId="0" fontId="8" fillId="3" borderId="3" xfId="0" applyFont="1" applyFill="1" applyBorder="1" applyAlignment="1" applyProtection="1">
      <alignment horizontal="center" vertical="center" textRotation="255" wrapText="1"/>
      <protection hidden="1"/>
    </xf>
    <xf numFmtId="0" fontId="8" fillId="3" borderId="0" xfId="0" applyFont="1" applyFill="1" applyBorder="1" applyAlignment="1" applyProtection="1">
      <alignment horizontal="center" vertical="center" textRotation="255" wrapText="1"/>
      <protection hidden="1"/>
    </xf>
    <xf numFmtId="0" fontId="8" fillId="3" borderId="5" xfId="0" applyFont="1" applyFill="1" applyBorder="1" applyAlignment="1" applyProtection="1">
      <alignment horizontal="center" vertical="center" textRotation="255" wrapText="1"/>
      <protection hidden="1"/>
    </xf>
    <xf numFmtId="0" fontId="8" fillId="3" borderId="6" xfId="0" applyFont="1" applyFill="1" applyBorder="1" applyAlignment="1" applyProtection="1">
      <alignment horizontal="center" vertical="center" textRotation="255" wrapText="1"/>
      <protection hidden="1"/>
    </xf>
    <xf numFmtId="0" fontId="5" fillId="3" borderId="107" xfId="0" applyFont="1" applyFill="1" applyBorder="1" applyAlignment="1" applyProtection="1">
      <alignment horizontal="center" vertical="center" shrinkToFit="1"/>
      <protection hidden="1"/>
    </xf>
    <xf numFmtId="0" fontId="26" fillId="3" borderId="0" xfId="0" applyFont="1" applyFill="1" applyAlignment="1" applyProtection="1">
      <alignment horizontal="left" vertical="center" wrapText="1"/>
      <protection hidden="1"/>
    </xf>
    <xf numFmtId="0" fontId="13" fillId="3" borderId="8" xfId="0" applyFont="1" applyFill="1" applyBorder="1" applyAlignment="1" applyProtection="1">
      <alignment horizontal="center" vertical="center"/>
      <protection hidden="1"/>
    </xf>
    <xf numFmtId="0" fontId="13" fillId="3" borderId="5" xfId="0" applyFont="1" applyFill="1" applyBorder="1" applyAlignment="1" applyProtection="1">
      <alignment horizontal="center" vertical="center"/>
      <protection hidden="1"/>
    </xf>
    <xf numFmtId="0" fontId="13" fillId="3" borderId="6" xfId="0" applyFont="1" applyFill="1" applyBorder="1" applyAlignment="1" applyProtection="1">
      <alignment horizontal="center" vertical="center"/>
      <protection hidden="1"/>
    </xf>
    <xf numFmtId="0" fontId="26" fillId="3" borderId="19" xfId="0" applyFont="1" applyFill="1" applyBorder="1" applyAlignment="1" applyProtection="1">
      <alignment horizontal="right" vertical="top" shrinkToFit="1"/>
      <protection hidden="1"/>
    </xf>
    <xf numFmtId="0" fontId="26" fillId="3" borderId="20" xfId="0" applyFont="1" applyFill="1" applyBorder="1" applyAlignment="1" applyProtection="1">
      <alignment horizontal="right" vertical="top" shrinkToFit="1"/>
      <protection hidden="1"/>
    </xf>
    <xf numFmtId="177" fontId="0" fillId="3" borderId="19" xfId="0" applyNumberFormat="1" applyFill="1" applyBorder="1" applyAlignment="1" applyProtection="1">
      <alignment horizontal="center" vertical="center" shrinkToFit="1"/>
      <protection hidden="1"/>
    </xf>
    <xf numFmtId="177" fontId="0" fillId="3" borderId="20" xfId="0" applyNumberFormat="1" applyFill="1" applyBorder="1" applyAlignment="1" applyProtection="1">
      <alignment horizontal="center" vertical="center" shrinkToFit="1"/>
      <protection hidden="1"/>
    </xf>
    <xf numFmtId="0" fontId="23" fillId="3" borderId="0" xfId="0" applyFont="1" applyFill="1" applyAlignment="1" applyProtection="1">
      <alignment horizontal="left" vertical="center" wrapText="1"/>
      <protection hidden="1"/>
    </xf>
    <xf numFmtId="0" fontId="23" fillId="3" borderId="6" xfId="0" applyFont="1" applyFill="1" applyBorder="1" applyAlignment="1" applyProtection="1">
      <alignment horizontal="left" vertical="center" wrapText="1"/>
      <protection hidden="1"/>
    </xf>
    <xf numFmtId="0" fontId="26" fillId="3" borderId="0" xfId="0" applyFont="1" applyFill="1" applyBorder="1" applyAlignment="1" applyProtection="1">
      <alignment horizontal="center" vertical="center"/>
      <protection hidden="1"/>
    </xf>
    <xf numFmtId="0" fontId="0" fillId="3" borderId="19" xfId="0" applyFill="1" applyBorder="1" applyAlignment="1" applyProtection="1">
      <alignment horizontal="right" vertical="center" shrinkToFit="1"/>
      <protection hidden="1"/>
    </xf>
    <xf numFmtId="0" fontId="0" fillId="3" borderId="20" xfId="0" applyFill="1" applyBorder="1" applyAlignment="1" applyProtection="1">
      <alignment horizontal="right" vertical="center" shrinkToFit="1"/>
      <protection hidden="1"/>
    </xf>
    <xf numFmtId="0" fontId="23" fillId="3" borderId="15" xfId="0" applyFont="1" applyFill="1" applyBorder="1" applyAlignment="1" applyProtection="1">
      <alignment horizontal="center" vertical="center" shrinkToFit="1"/>
      <protection hidden="1"/>
    </xf>
    <xf numFmtId="49" fontId="23" fillId="3" borderId="18" xfId="0" applyNumberFormat="1" applyFont="1" applyFill="1" applyBorder="1" applyAlignment="1" applyProtection="1">
      <alignment horizontal="center" vertical="center" shrinkToFit="1"/>
      <protection hidden="1"/>
    </xf>
    <xf numFmtId="49" fontId="23" fillId="3" borderId="19" xfId="0" applyNumberFormat="1" applyFont="1" applyFill="1" applyBorder="1" applyAlignment="1" applyProtection="1">
      <alignment horizontal="center" vertical="center" shrinkToFit="1"/>
      <protection hidden="1"/>
    </xf>
    <xf numFmtId="49" fontId="23" fillId="3" borderId="20" xfId="0" applyNumberFormat="1" applyFont="1" applyFill="1" applyBorder="1" applyAlignment="1" applyProtection="1">
      <alignment horizontal="center" vertical="center" shrinkToFit="1"/>
      <protection hidden="1"/>
    </xf>
    <xf numFmtId="0" fontId="11" fillId="3" borderId="18" xfId="0" applyFont="1" applyFill="1" applyBorder="1" applyAlignment="1" applyProtection="1">
      <alignment horizontal="center" vertical="center"/>
      <protection hidden="1"/>
    </xf>
    <xf numFmtId="0" fontId="11" fillId="3" borderId="19" xfId="0" applyFont="1" applyFill="1" applyBorder="1" applyAlignment="1" applyProtection="1">
      <alignment horizontal="center" vertical="center"/>
      <protection hidden="1"/>
    </xf>
    <xf numFmtId="0" fontId="11" fillId="3" borderId="20" xfId="0" applyFont="1" applyFill="1" applyBorder="1" applyAlignment="1" applyProtection="1">
      <alignment horizontal="center" vertical="center"/>
      <protection hidden="1"/>
    </xf>
    <xf numFmtId="176" fontId="0" fillId="3" borderId="18" xfId="0" applyNumberFormat="1" applyFill="1" applyBorder="1" applyAlignment="1" applyProtection="1">
      <alignment horizontal="right" vertical="center" shrinkToFit="1"/>
      <protection hidden="1"/>
    </xf>
    <xf numFmtId="176" fontId="0" fillId="3" borderId="19" xfId="0" applyNumberFormat="1" applyFill="1" applyBorder="1" applyAlignment="1" applyProtection="1">
      <alignment horizontal="right" vertical="center" shrinkToFit="1"/>
      <protection hidden="1"/>
    </xf>
    <xf numFmtId="0" fontId="0" fillId="3" borderId="20" xfId="0" applyFill="1" applyBorder="1" applyAlignment="1" applyProtection="1">
      <alignment horizontal="center" vertical="center"/>
      <protection hidden="1"/>
    </xf>
    <xf numFmtId="0" fontId="26" fillId="3" borderId="19" xfId="0" applyFont="1" applyFill="1" applyBorder="1" applyAlignment="1" applyProtection="1">
      <alignment horizontal="center" vertical="top"/>
      <protection hidden="1"/>
    </xf>
    <xf numFmtId="0" fontId="26" fillId="3" borderId="20" xfId="0" applyFont="1" applyFill="1" applyBorder="1" applyAlignment="1" applyProtection="1">
      <alignment horizontal="center" vertical="top"/>
      <protection hidden="1"/>
    </xf>
    <xf numFmtId="0" fontId="8" fillId="3" borderId="18" xfId="0" applyFont="1" applyFill="1" applyBorder="1" applyAlignment="1" applyProtection="1">
      <alignment horizontal="center" vertical="center"/>
      <protection hidden="1"/>
    </xf>
    <xf numFmtId="0" fontId="8" fillId="3" borderId="19" xfId="0" applyFont="1" applyFill="1" applyBorder="1" applyAlignment="1" applyProtection="1">
      <alignment horizontal="center" vertical="center"/>
      <protection hidden="1"/>
    </xf>
    <xf numFmtId="0" fontId="8" fillId="3" borderId="20" xfId="0" applyFont="1" applyFill="1" applyBorder="1" applyAlignment="1" applyProtection="1">
      <alignment horizontal="center" vertical="center"/>
      <protection hidden="1"/>
    </xf>
    <xf numFmtId="177" fontId="57" fillId="3" borderId="8" xfId="0" applyNumberFormat="1" applyFont="1" applyFill="1" applyBorder="1" applyAlignment="1" applyProtection="1">
      <alignment horizontal="right" vertical="center" shrinkToFit="1"/>
      <protection hidden="1"/>
    </xf>
    <xf numFmtId="177" fontId="57" fillId="3" borderId="1" xfId="0" applyNumberFormat="1" applyFont="1" applyFill="1" applyBorder="1" applyAlignment="1" applyProtection="1">
      <alignment horizontal="right" vertical="center" shrinkToFit="1"/>
      <protection hidden="1"/>
    </xf>
    <xf numFmtId="177" fontId="57" fillId="3" borderId="3" xfId="0" applyNumberFormat="1" applyFont="1" applyFill="1" applyBorder="1" applyAlignment="1" applyProtection="1">
      <alignment horizontal="right" vertical="center" shrinkToFit="1"/>
      <protection hidden="1"/>
    </xf>
    <xf numFmtId="177" fontId="57" fillId="3" borderId="0" xfId="0" applyNumberFormat="1" applyFont="1" applyFill="1" applyBorder="1" applyAlignment="1" applyProtection="1">
      <alignment horizontal="right" vertical="center" shrinkToFit="1"/>
      <protection hidden="1"/>
    </xf>
    <xf numFmtId="177" fontId="57" fillId="3" borderId="5" xfId="0" applyNumberFormat="1" applyFont="1" applyFill="1" applyBorder="1" applyAlignment="1" applyProtection="1">
      <alignment horizontal="right" vertical="center" shrinkToFit="1"/>
      <protection hidden="1"/>
    </xf>
    <xf numFmtId="177" fontId="57" fillId="3" borderId="6" xfId="0" applyNumberFormat="1" applyFont="1" applyFill="1" applyBorder="1" applyAlignment="1" applyProtection="1">
      <alignment horizontal="right" vertical="center" shrinkToFit="1"/>
      <protection hidden="1"/>
    </xf>
    <xf numFmtId="0" fontId="26" fillId="3" borderId="1" xfId="0" applyFont="1" applyFill="1" applyBorder="1" applyAlignment="1" applyProtection="1">
      <alignment horizontal="center" vertical="top" shrinkToFit="1"/>
      <protection hidden="1"/>
    </xf>
    <xf numFmtId="0" fontId="26" fillId="3" borderId="2" xfId="0" applyFont="1" applyFill="1" applyBorder="1" applyAlignment="1" applyProtection="1">
      <alignment horizontal="center" vertical="top" shrinkToFit="1"/>
      <protection hidden="1"/>
    </xf>
    <xf numFmtId="0" fontId="26" fillId="3" borderId="0" xfId="0" applyFont="1" applyFill="1" applyBorder="1" applyAlignment="1" applyProtection="1">
      <alignment horizontal="center" vertical="top" shrinkToFit="1"/>
      <protection hidden="1"/>
    </xf>
    <xf numFmtId="0" fontId="26" fillId="3" borderId="4" xfId="0" applyFont="1" applyFill="1" applyBorder="1" applyAlignment="1" applyProtection="1">
      <alignment horizontal="center" vertical="top" shrinkToFit="1"/>
      <protection hidden="1"/>
    </xf>
    <xf numFmtId="0" fontId="26" fillId="3" borderId="6" xfId="0" applyFont="1" applyFill="1" applyBorder="1" applyAlignment="1" applyProtection="1">
      <alignment horizontal="center" vertical="top" shrinkToFit="1"/>
      <protection hidden="1"/>
    </xf>
    <xf numFmtId="0" fontId="26" fillId="3" borderId="7" xfId="0" applyFont="1" applyFill="1" applyBorder="1" applyAlignment="1" applyProtection="1">
      <alignment horizontal="center" vertical="top" shrinkToFit="1"/>
      <protection hidden="1"/>
    </xf>
    <xf numFmtId="0" fontId="45" fillId="3" borderId="8" xfId="0" applyFont="1" applyFill="1" applyBorder="1" applyAlignment="1" applyProtection="1">
      <alignment horizontal="distributed" vertical="center" wrapText="1" indent="1"/>
      <protection hidden="1"/>
    </xf>
    <xf numFmtId="0" fontId="45" fillId="3" borderId="1" xfId="0" applyFont="1" applyFill="1" applyBorder="1" applyAlignment="1" applyProtection="1">
      <alignment horizontal="distributed" vertical="center" wrapText="1" indent="1"/>
      <protection hidden="1"/>
    </xf>
    <xf numFmtId="0" fontId="45" fillId="3" borderId="2" xfId="0" applyFont="1" applyFill="1" applyBorder="1" applyAlignment="1" applyProtection="1">
      <alignment horizontal="distributed" vertical="center" wrapText="1" indent="1"/>
      <protection hidden="1"/>
    </xf>
    <xf numFmtId="0" fontId="45" fillId="3" borderId="3" xfId="0" applyFont="1" applyFill="1" applyBorder="1" applyAlignment="1" applyProtection="1">
      <alignment horizontal="distributed" vertical="center" wrapText="1" indent="1"/>
      <protection hidden="1"/>
    </xf>
    <xf numFmtId="0" fontId="45" fillId="3" borderId="0" xfId="0" applyFont="1" applyFill="1" applyBorder="1" applyAlignment="1" applyProtection="1">
      <alignment horizontal="distributed" vertical="center" wrapText="1" indent="1"/>
      <protection hidden="1"/>
    </xf>
    <xf numFmtId="0" fontId="45" fillId="3" borderId="4" xfId="0" applyFont="1" applyFill="1" applyBorder="1" applyAlignment="1" applyProtection="1">
      <alignment horizontal="distributed" vertical="center" wrapText="1" indent="1"/>
      <protection hidden="1"/>
    </xf>
    <xf numFmtId="0" fontId="45" fillId="3" borderId="5" xfId="0" applyFont="1" applyFill="1" applyBorder="1" applyAlignment="1" applyProtection="1">
      <alignment horizontal="distributed" vertical="center" wrapText="1" indent="1"/>
      <protection hidden="1"/>
    </xf>
    <xf numFmtId="0" fontId="45" fillId="3" borderId="6" xfId="0" applyFont="1" applyFill="1" applyBorder="1" applyAlignment="1" applyProtection="1">
      <alignment horizontal="distributed" vertical="center" wrapText="1" indent="1"/>
      <protection hidden="1"/>
    </xf>
    <xf numFmtId="0" fontId="45" fillId="3" borderId="7" xfId="0" applyFont="1" applyFill="1" applyBorder="1" applyAlignment="1" applyProtection="1">
      <alignment horizontal="distributed" vertical="center" wrapText="1" indent="1"/>
      <protection hidden="1"/>
    </xf>
    <xf numFmtId="0" fontId="0" fillId="3" borderId="8" xfId="0" applyFill="1" applyBorder="1" applyAlignment="1" applyProtection="1">
      <alignment horizontal="right" vertical="center" shrinkToFit="1"/>
      <protection hidden="1"/>
    </xf>
    <xf numFmtId="0" fontId="0" fillId="3" borderId="1" xfId="0" applyFill="1" applyBorder="1" applyAlignment="1" applyProtection="1">
      <alignment horizontal="right" vertical="center" shrinkToFit="1"/>
      <protection hidden="1"/>
    </xf>
    <xf numFmtId="0" fontId="0" fillId="3" borderId="3" xfId="0" applyFill="1" applyBorder="1" applyAlignment="1" applyProtection="1">
      <alignment horizontal="right" vertical="center" shrinkToFit="1"/>
      <protection hidden="1"/>
    </xf>
    <xf numFmtId="0" fontId="0" fillId="3" borderId="0" xfId="0" applyFill="1" applyBorder="1" applyAlignment="1" applyProtection="1">
      <alignment horizontal="right" vertical="center" shrinkToFit="1"/>
      <protection hidden="1"/>
    </xf>
    <xf numFmtId="0" fontId="0" fillId="3" borderId="5" xfId="0" applyFill="1" applyBorder="1" applyAlignment="1" applyProtection="1">
      <alignment horizontal="right" vertical="center" shrinkToFit="1"/>
      <protection hidden="1"/>
    </xf>
    <xf numFmtId="0" fontId="0" fillId="3" borderId="6" xfId="0" applyFill="1" applyBorder="1" applyAlignment="1" applyProtection="1">
      <alignment horizontal="right" vertical="center" shrinkToFit="1"/>
      <protection hidden="1"/>
    </xf>
    <xf numFmtId="177" fontId="0" fillId="3" borderId="8" xfId="0" applyNumberFormat="1" applyFill="1" applyBorder="1" applyAlignment="1" applyProtection="1">
      <alignment horizontal="right" vertical="center" shrinkToFit="1"/>
      <protection hidden="1"/>
    </xf>
    <xf numFmtId="177" fontId="0" fillId="3" borderId="1" xfId="0" applyNumberFormat="1" applyFill="1" applyBorder="1" applyAlignment="1" applyProtection="1">
      <alignment horizontal="right" vertical="center" shrinkToFit="1"/>
      <protection hidden="1"/>
    </xf>
    <xf numFmtId="177" fontId="0" fillId="3" borderId="1" xfId="0" applyNumberFormat="1" applyFill="1" applyBorder="1" applyAlignment="1" applyProtection="1">
      <alignment horizontal="center" vertical="center" shrinkToFit="1"/>
      <protection hidden="1"/>
    </xf>
    <xf numFmtId="177" fontId="0" fillId="3" borderId="2" xfId="0" applyNumberFormat="1" applyFill="1" applyBorder="1" applyAlignment="1" applyProtection="1">
      <alignment horizontal="center" vertical="center" shrinkToFit="1"/>
      <protection hidden="1"/>
    </xf>
    <xf numFmtId="0" fontId="23" fillId="3" borderId="8" xfId="0" applyFont="1" applyFill="1" applyBorder="1" applyAlignment="1" applyProtection="1">
      <alignment horizontal="center" vertical="center"/>
      <protection hidden="1"/>
    </xf>
    <xf numFmtId="0" fontId="23" fillId="3" borderId="1" xfId="0" applyFont="1" applyFill="1" applyBorder="1" applyAlignment="1" applyProtection="1">
      <alignment horizontal="center" vertical="center"/>
      <protection hidden="1"/>
    </xf>
    <xf numFmtId="0" fontId="23" fillId="3" borderId="2" xfId="0" applyFont="1" applyFill="1" applyBorder="1" applyAlignment="1" applyProtection="1">
      <alignment horizontal="center" vertical="center"/>
      <protection hidden="1"/>
    </xf>
    <xf numFmtId="0" fontId="0" fillId="3" borderId="15" xfId="0" applyFill="1" applyBorder="1" applyAlignment="1" applyProtection="1">
      <alignment horizontal="center" vertical="center" shrinkToFit="1"/>
      <protection hidden="1"/>
    </xf>
    <xf numFmtId="176" fontId="0" fillId="3" borderId="8" xfId="0" applyNumberFormat="1" applyFont="1" applyFill="1" applyBorder="1" applyAlignment="1" applyProtection="1">
      <alignment horizontal="right" vertical="center" shrinkToFit="1"/>
      <protection hidden="1"/>
    </xf>
    <xf numFmtId="176" fontId="0" fillId="3" borderId="1" xfId="0" applyNumberFormat="1" applyFont="1" applyFill="1" applyBorder="1" applyAlignment="1" applyProtection="1">
      <alignment horizontal="right" vertical="center" shrinkToFit="1"/>
      <protection hidden="1"/>
    </xf>
    <xf numFmtId="177" fontId="24" fillId="3" borderId="18" xfId="0" applyNumberFormat="1" applyFont="1" applyFill="1" applyBorder="1" applyAlignment="1" applyProtection="1">
      <alignment horizontal="right" vertical="center" shrinkToFit="1"/>
      <protection hidden="1"/>
    </xf>
    <xf numFmtId="177" fontId="24" fillId="3" borderId="19" xfId="0" applyNumberFormat="1" applyFont="1" applyFill="1" applyBorder="1" applyAlignment="1" applyProtection="1">
      <alignment horizontal="right" vertical="center" shrinkToFit="1"/>
      <protection hidden="1"/>
    </xf>
    <xf numFmtId="176" fontId="23" fillId="3" borderId="1" xfId="0" applyNumberFormat="1" applyFont="1" applyFill="1" applyBorder="1" applyAlignment="1" applyProtection="1">
      <alignment horizontal="center" vertical="center" shrinkToFit="1"/>
      <protection hidden="1"/>
    </xf>
    <xf numFmtId="176" fontId="23" fillId="3" borderId="2" xfId="0" applyNumberFormat="1" applyFont="1" applyFill="1" applyBorder="1" applyAlignment="1" applyProtection="1">
      <alignment horizontal="center" vertical="center" shrinkToFit="1"/>
      <protection hidden="1"/>
    </xf>
    <xf numFmtId="176" fontId="0" fillId="3" borderId="18" xfId="0" applyNumberFormat="1" applyFont="1" applyFill="1" applyBorder="1" applyAlignment="1" applyProtection="1">
      <alignment horizontal="right" vertical="center" shrinkToFit="1"/>
      <protection hidden="1"/>
    </xf>
    <xf numFmtId="176" fontId="0" fillId="3" borderId="19" xfId="0" applyNumberFormat="1" applyFont="1" applyFill="1" applyBorder="1" applyAlignment="1" applyProtection="1">
      <alignment horizontal="right" vertical="center" shrinkToFit="1"/>
      <protection hidden="1"/>
    </xf>
    <xf numFmtId="0" fontId="23" fillId="3" borderId="6" xfId="0" applyFont="1" applyFill="1" applyBorder="1" applyAlignment="1" applyProtection="1">
      <alignment horizontal="left" vertical="center"/>
      <protection hidden="1"/>
    </xf>
    <xf numFmtId="0" fontId="25" fillId="3" borderId="15" xfId="0" applyFont="1" applyFill="1" applyBorder="1" applyAlignment="1" applyProtection="1">
      <alignment horizontal="center" vertical="center"/>
      <protection hidden="1"/>
    </xf>
    <xf numFmtId="0" fontId="26" fillId="3" borderId="18" xfId="0" applyFont="1" applyFill="1" applyBorder="1" applyAlignment="1" applyProtection="1">
      <alignment horizontal="center" vertical="center" wrapText="1"/>
      <protection hidden="1"/>
    </xf>
    <xf numFmtId="0" fontId="26" fillId="3" borderId="19" xfId="0" applyFont="1" applyFill="1" applyBorder="1" applyAlignment="1" applyProtection="1">
      <alignment horizontal="center" vertical="center" wrapText="1"/>
      <protection hidden="1"/>
    </xf>
    <xf numFmtId="0" fontId="26" fillId="3" borderId="20" xfId="0" applyFont="1" applyFill="1" applyBorder="1" applyAlignment="1" applyProtection="1">
      <alignment horizontal="center" vertical="center" wrapText="1"/>
      <protection hidden="1"/>
    </xf>
    <xf numFmtId="0" fontId="23" fillId="3" borderId="5" xfId="0" applyFont="1" applyFill="1" applyBorder="1" applyAlignment="1" applyProtection="1">
      <alignment horizontal="center" vertical="center"/>
      <protection hidden="1"/>
    </xf>
    <xf numFmtId="0" fontId="23" fillId="3" borderId="6" xfId="0" applyFont="1" applyFill="1" applyBorder="1" applyAlignment="1" applyProtection="1">
      <alignment horizontal="center" vertical="center"/>
      <protection hidden="1"/>
    </xf>
    <xf numFmtId="0" fontId="23" fillId="3" borderId="7" xfId="0" applyFont="1" applyFill="1" applyBorder="1" applyAlignment="1" applyProtection="1">
      <alignment horizontal="center" vertical="center"/>
      <protection hidden="1"/>
    </xf>
    <xf numFmtId="176" fontId="0" fillId="3" borderId="15" xfId="0" applyNumberFormat="1" applyFill="1" applyBorder="1" applyAlignment="1" applyProtection="1">
      <alignment horizontal="right" vertical="center" indent="1" shrinkToFit="1"/>
      <protection hidden="1"/>
    </xf>
    <xf numFmtId="176" fontId="0" fillId="3" borderId="15" xfId="0" applyNumberFormat="1" applyFill="1" applyBorder="1" applyAlignment="1" applyProtection="1">
      <alignment horizontal="right" vertical="center" indent="1"/>
      <protection hidden="1"/>
    </xf>
    <xf numFmtId="0" fontId="0" fillId="3" borderId="15" xfId="0" applyFill="1" applyBorder="1" applyAlignment="1" applyProtection="1">
      <alignment horizontal="center" vertical="center"/>
      <protection hidden="1"/>
    </xf>
    <xf numFmtId="176" fontId="0" fillId="3" borderId="18" xfId="0" applyNumberFormat="1" applyFill="1" applyBorder="1" applyAlignment="1" applyProtection="1">
      <alignment horizontal="right" vertical="center" indent="1" shrinkToFit="1"/>
      <protection hidden="1"/>
    </xf>
    <xf numFmtId="176" fontId="0" fillId="3" borderId="19" xfId="0" applyNumberFormat="1" applyFill="1" applyBorder="1" applyAlignment="1" applyProtection="1">
      <alignment horizontal="right" vertical="center" indent="1" shrinkToFit="1"/>
      <protection hidden="1"/>
    </xf>
    <xf numFmtId="176" fontId="0" fillId="3" borderId="20" xfId="0" applyNumberFormat="1" applyFill="1" applyBorder="1" applyAlignment="1" applyProtection="1">
      <alignment horizontal="right" vertical="center" indent="1" shrinkToFit="1"/>
      <protection hidden="1"/>
    </xf>
    <xf numFmtId="177" fontId="0" fillId="3" borderId="19" xfId="0" applyNumberFormat="1" applyFill="1" applyBorder="1" applyAlignment="1" applyProtection="1">
      <alignment horizontal="center" vertical="center"/>
      <protection hidden="1"/>
    </xf>
    <xf numFmtId="177" fontId="0" fillId="3" borderId="20" xfId="0" applyNumberFormat="1" applyFill="1" applyBorder="1" applyAlignment="1" applyProtection="1">
      <alignment horizontal="center" vertical="center"/>
      <protection hidden="1"/>
    </xf>
    <xf numFmtId="0" fontId="23" fillId="3" borderId="3" xfId="0" applyFont="1" applyFill="1" applyBorder="1" applyAlignment="1" applyProtection="1">
      <alignment horizontal="center" vertical="center"/>
      <protection hidden="1"/>
    </xf>
    <xf numFmtId="0" fontId="23" fillId="3" borderId="4" xfId="0" applyFont="1" applyFill="1" applyBorder="1" applyAlignment="1" applyProtection="1">
      <alignment horizontal="center" vertical="center"/>
      <protection hidden="1"/>
    </xf>
    <xf numFmtId="0" fontId="26" fillId="3" borderId="8" xfId="0" applyFont="1" applyFill="1" applyBorder="1" applyAlignment="1" applyProtection="1">
      <alignment horizontal="center" vertical="center" wrapText="1"/>
      <protection hidden="1"/>
    </xf>
    <xf numFmtId="0" fontId="26" fillId="3" borderId="1" xfId="0" applyFont="1" applyFill="1" applyBorder="1" applyAlignment="1" applyProtection="1">
      <alignment horizontal="center" vertical="center" wrapText="1"/>
      <protection hidden="1"/>
    </xf>
    <xf numFmtId="0" fontId="26" fillId="3" borderId="2" xfId="0" applyFont="1" applyFill="1" applyBorder="1" applyAlignment="1" applyProtection="1">
      <alignment horizontal="center" vertical="center" wrapText="1"/>
      <protection hidden="1"/>
    </xf>
    <xf numFmtId="0" fontId="26" fillId="3" borderId="5" xfId="0" applyFont="1" applyFill="1" applyBorder="1" applyAlignment="1" applyProtection="1">
      <alignment horizontal="center" vertical="center" wrapText="1"/>
      <protection hidden="1"/>
    </xf>
    <xf numFmtId="0" fontId="26" fillId="3" borderId="6" xfId="0" applyFont="1" applyFill="1" applyBorder="1" applyAlignment="1" applyProtection="1">
      <alignment horizontal="center" vertical="center" wrapText="1"/>
      <protection hidden="1"/>
    </xf>
    <xf numFmtId="0" fontId="26" fillId="3" borderId="7" xfId="0" applyFont="1" applyFill="1" applyBorder="1" applyAlignment="1" applyProtection="1">
      <alignment horizontal="center" vertical="center" wrapText="1"/>
      <protection hidden="1"/>
    </xf>
    <xf numFmtId="0" fontId="27" fillId="3" borderId="8" xfId="0" applyFont="1" applyFill="1" applyBorder="1" applyAlignment="1" applyProtection="1">
      <alignment horizontal="left" vertical="top"/>
      <protection hidden="1"/>
    </xf>
    <xf numFmtId="0" fontId="27" fillId="3" borderId="1" xfId="0" applyFont="1" applyFill="1" applyBorder="1" applyAlignment="1" applyProtection="1">
      <alignment horizontal="left" vertical="top"/>
      <protection hidden="1"/>
    </xf>
    <xf numFmtId="0" fontId="27" fillId="3" borderId="2" xfId="0" applyFont="1" applyFill="1" applyBorder="1" applyAlignment="1" applyProtection="1">
      <alignment horizontal="left" vertical="top"/>
      <protection hidden="1"/>
    </xf>
    <xf numFmtId="0" fontId="27" fillId="3" borderId="1" xfId="0" applyFont="1" applyFill="1" applyBorder="1" applyAlignment="1" applyProtection="1">
      <alignment horizontal="center" vertical="center"/>
      <protection hidden="1"/>
    </xf>
    <xf numFmtId="0" fontId="27" fillId="3" borderId="2" xfId="0" applyFont="1" applyFill="1" applyBorder="1" applyAlignment="1" applyProtection="1">
      <alignment horizontal="center" vertical="center"/>
      <protection hidden="1"/>
    </xf>
    <xf numFmtId="0" fontId="26" fillId="3" borderId="15" xfId="0" applyFont="1" applyFill="1" applyBorder="1" applyAlignment="1" applyProtection="1">
      <alignment horizontal="center" vertical="center" wrapText="1"/>
      <protection hidden="1"/>
    </xf>
    <xf numFmtId="176" fontId="0" fillId="3" borderId="18" xfId="0" applyNumberFormat="1" applyFill="1" applyBorder="1" applyAlignment="1" applyProtection="1">
      <alignment vertical="center" shrinkToFit="1"/>
      <protection hidden="1"/>
    </xf>
    <xf numFmtId="176" fontId="0" fillId="3" borderId="19" xfId="0" applyNumberFormat="1" applyFill="1" applyBorder="1" applyAlignment="1" applyProtection="1">
      <alignment vertical="center" shrinkToFit="1"/>
      <protection hidden="1"/>
    </xf>
    <xf numFmtId="176" fontId="0" fillId="3" borderId="20" xfId="0" applyNumberFormat="1" applyFill="1" applyBorder="1" applyAlignment="1" applyProtection="1">
      <alignment vertical="center" shrinkToFit="1"/>
      <protection hidden="1"/>
    </xf>
    <xf numFmtId="176" fontId="0" fillId="3" borderId="18" xfId="0" applyNumberFormat="1" applyFill="1" applyBorder="1" applyAlignment="1" applyProtection="1">
      <alignment horizontal="right" vertical="center"/>
      <protection hidden="1"/>
    </xf>
    <xf numFmtId="176" fontId="0" fillId="3" borderId="19" xfId="0" applyNumberFormat="1" applyFill="1" applyBorder="1" applyAlignment="1" applyProtection="1">
      <alignment horizontal="right" vertical="center"/>
      <protection hidden="1"/>
    </xf>
    <xf numFmtId="0" fontId="27" fillId="3" borderId="8" xfId="0" applyFont="1" applyFill="1" applyBorder="1" applyAlignment="1" applyProtection="1">
      <alignment horizontal="left" vertical="center"/>
      <protection hidden="1"/>
    </xf>
    <xf numFmtId="0" fontId="27" fillId="3" borderId="1" xfId="0" applyFont="1" applyFill="1" applyBorder="1" applyAlignment="1" applyProtection="1">
      <alignment horizontal="left" vertical="center"/>
      <protection hidden="1"/>
    </xf>
    <xf numFmtId="0" fontId="27" fillId="3" borderId="2" xfId="0" applyFont="1" applyFill="1" applyBorder="1" applyAlignment="1" applyProtection="1">
      <alignment horizontal="left" vertical="center"/>
      <protection hidden="1"/>
    </xf>
    <xf numFmtId="0" fontId="27" fillId="3" borderId="5" xfId="0" applyFont="1" applyFill="1" applyBorder="1" applyAlignment="1" applyProtection="1">
      <alignment horizontal="left" vertical="center"/>
      <protection hidden="1"/>
    </xf>
    <xf numFmtId="0" fontId="27" fillId="3" borderId="6" xfId="0" applyFont="1" applyFill="1" applyBorder="1" applyAlignment="1" applyProtection="1">
      <alignment horizontal="left" vertical="center"/>
      <protection hidden="1"/>
    </xf>
    <xf numFmtId="0" fontId="27" fillId="3" borderId="7" xfId="0" applyFont="1" applyFill="1" applyBorder="1" applyAlignment="1" applyProtection="1">
      <alignment horizontal="left" vertical="center"/>
      <protection hidden="1"/>
    </xf>
    <xf numFmtId="0" fontId="23" fillId="3" borderId="8" xfId="0" applyFont="1" applyFill="1" applyBorder="1" applyAlignment="1" applyProtection="1">
      <alignment horizontal="distributed" vertical="center" indent="1"/>
      <protection hidden="1"/>
    </xf>
    <xf numFmtId="0" fontId="23" fillId="3" borderId="1" xfId="0" applyFont="1" applyFill="1" applyBorder="1" applyAlignment="1" applyProtection="1">
      <alignment horizontal="distributed" vertical="center" indent="1"/>
      <protection hidden="1"/>
    </xf>
    <xf numFmtId="0" fontId="23" fillId="3" borderId="2" xfId="0" applyFont="1" applyFill="1" applyBorder="1" applyAlignment="1" applyProtection="1">
      <alignment horizontal="distributed" vertical="center" indent="1"/>
      <protection hidden="1"/>
    </xf>
    <xf numFmtId="0" fontId="23" fillId="3" borderId="5" xfId="0" applyFont="1" applyFill="1" applyBorder="1" applyAlignment="1" applyProtection="1">
      <alignment horizontal="distributed" vertical="center" indent="1"/>
      <protection hidden="1"/>
    </xf>
    <xf numFmtId="0" fontId="23" fillId="3" borderId="6" xfId="0" applyFont="1" applyFill="1" applyBorder="1" applyAlignment="1" applyProtection="1">
      <alignment horizontal="distributed" vertical="center" indent="1"/>
      <protection hidden="1"/>
    </xf>
    <xf numFmtId="0" fontId="23" fillId="3" borderId="7" xfId="0" applyFont="1" applyFill="1" applyBorder="1" applyAlignment="1" applyProtection="1">
      <alignment horizontal="distributed" vertical="center" indent="1"/>
      <protection hidden="1"/>
    </xf>
    <xf numFmtId="0" fontId="23" fillId="3" borderId="15" xfId="0" applyFont="1" applyFill="1" applyBorder="1" applyAlignment="1" applyProtection="1">
      <alignment horizontal="distributed" vertical="center" indent="1"/>
      <protection hidden="1"/>
    </xf>
    <xf numFmtId="0" fontId="34" fillId="3" borderId="8" xfId="0" applyFont="1" applyFill="1" applyBorder="1" applyAlignment="1" applyProtection="1">
      <alignment horizontal="center" vertical="center" shrinkToFit="1"/>
      <protection hidden="1"/>
    </xf>
    <xf numFmtId="0" fontId="34" fillId="3" borderId="1" xfId="0" applyFont="1" applyFill="1" applyBorder="1" applyAlignment="1" applyProtection="1">
      <alignment horizontal="center" vertical="center" shrinkToFit="1"/>
      <protection hidden="1"/>
    </xf>
    <xf numFmtId="0" fontId="34" fillId="3" borderId="2" xfId="0" applyFont="1" applyFill="1" applyBorder="1" applyAlignment="1" applyProtection="1">
      <alignment horizontal="center" vertical="center" shrinkToFit="1"/>
      <protection hidden="1"/>
    </xf>
    <xf numFmtId="0" fontId="34" fillId="3" borderId="3" xfId="0" applyFont="1" applyFill="1" applyBorder="1" applyAlignment="1" applyProtection="1">
      <alignment horizontal="center" vertical="center" shrinkToFit="1"/>
      <protection hidden="1"/>
    </xf>
    <xf numFmtId="0" fontId="34" fillId="3" borderId="0" xfId="0" applyFont="1" applyFill="1" applyBorder="1" applyAlignment="1" applyProtection="1">
      <alignment horizontal="center" vertical="center" shrinkToFit="1"/>
      <protection hidden="1"/>
    </xf>
    <xf numFmtId="0" fontId="34" fillId="3" borderId="4" xfId="0" applyFont="1" applyFill="1" applyBorder="1" applyAlignment="1" applyProtection="1">
      <alignment horizontal="center" vertical="center" shrinkToFit="1"/>
      <protection hidden="1"/>
    </xf>
    <xf numFmtId="0" fontId="34" fillId="3" borderId="5" xfId="0" applyFont="1" applyFill="1" applyBorder="1" applyAlignment="1" applyProtection="1">
      <alignment horizontal="center" vertical="center" shrinkToFit="1"/>
      <protection hidden="1"/>
    </xf>
    <xf numFmtId="0" fontId="34" fillId="3" borderId="6" xfId="0" applyFont="1" applyFill="1" applyBorder="1" applyAlignment="1" applyProtection="1">
      <alignment horizontal="center" vertical="center" shrinkToFit="1"/>
      <protection hidden="1"/>
    </xf>
    <xf numFmtId="0" fontId="34" fillId="3" borderId="7" xfId="0" applyFont="1" applyFill="1" applyBorder="1" applyAlignment="1" applyProtection="1">
      <alignment horizontal="center" vertical="center" shrinkToFit="1"/>
      <protection hidden="1"/>
    </xf>
    <xf numFmtId="0" fontId="25" fillId="3" borderId="8" xfId="0" applyFont="1" applyFill="1" applyBorder="1" applyAlignment="1" applyProtection="1">
      <alignment horizontal="left" vertical="center" shrinkToFit="1"/>
      <protection hidden="1"/>
    </xf>
    <xf numFmtId="0" fontId="25" fillId="3" borderId="1" xfId="0" applyFont="1" applyFill="1" applyBorder="1" applyAlignment="1" applyProtection="1">
      <alignment horizontal="left" vertical="center" shrinkToFit="1"/>
      <protection hidden="1"/>
    </xf>
    <xf numFmtId="0" fontId="25" fillId="3" borderId="2" xfId="0" applyFont="1" applyFill="1" applyBorder="1" applyAlignment="1" applyProtection="1">
      <alignment horizontal="left" vertical="center" shrinkToFit="1"/>
      <protection hidden="1"/>
    </xf>
    <xf numFmtId="0" fontId="25" fillId="3" borderId="3" xfId="0" applyFont="1" applyFill="1" applyBorder="1" applyAlignment="1" applyProtection="1">
      <alignment horizontal="left" vertical="center" shrinkToFit="1"/>
      <protection hidden="1"/>
    </xf>
    <xf numFmtId="0" fontId="25" fillId="3" borderId="0" xfId="0" applyFont="1" applyFill="1" applyBorder="1" applyAlignment="1" applyProtection="1">
      <alignment horizontal="left" vertical="center" shrinkToFit="1"/>
      <protection hidden="1"/>
    </xf>
    <xf numFmtId="0" fontId="25" fillId="3" borderId="4" xfId="0" applyFont="1" applyFill="1" applyBorder="1" applyAlignment="1" applyProtection="1">
      <alignment horizontal="left" vertical="center" shrinkToFit="1"/>
      <protection hidden="1"/>
    </xf>
    <xf numFmtId="0" fontId="25" fillId="3" borderId="5" xfId="0" applyFont="1" applyFill="1" applyBorder="1" applyAlignment="1" applyProtection="1">
      <alignment horizontal="left" vertical="center" shrinkToFit="1"/>
      <protection hidden="1"/>
    </xf>
    <xf numFmtId="0" fontId="25" fillId="3" borderId="6" xfId="0" applyFont="1" applyFill="1" applyBorder="1" applyAlignment="1" applyProtection="1">
      <alignment horizontal="left" vertical="center" shrinkToFit="1"/>
      <protection hidden="1"/>
    </xf>
    <xf numFmtId="0" fontId="25" fillId="3" borderId="7" xfId="0" applyFont="1" applyFill="1" applyBorder="1" applyAlignment="1" applyProtection="1">
      <alignment horizontal="left" vertical="center" shrinkToFit="1"/>
      <protection hidden="1"/>
    </xf>
    <xf numFmtId="0" fontId="25" fillId="3" borderId="15" xfId="0" applyFont="1" applyFill="1" applyBorder="1" applyAlignment="1" applyProtection="1">
      <alignment horizontal="left" vertical="center" shrinkToFit="1"/>
      <protection hidden="1"/>
    </xf>
    <xf numFmtId="0" fontId="23" fillId="3" borderId="0" xfId="0" applyFont="1" applyFill="1" applyBorder="1" applyAlignment="1" applyProtection="1">
      <alignment horizontal="center" vertical="center"/>
      <protection hidden="1"/>
    </xf>
    <xf numFmtId="0" fontId="23" fillId="3" borderId="46" xfId="0" applyFont="1" applyFill="1" applyBorder="1" applyAlignment="1" applyProtection="1">
      <alignment horizontal="center" vertical="center"/>
      <protection hidden="1"/>
    </xf>
    <xf numFmtId="0" fontId="23" fillId="3" borderId="90" xfId="0" applyFont="1" applyFill="1" applyBorder="1" applyAlignment="1" applyProtection="1">
      <alignment horizontal="center" vertical="center"/>
      <protection hidden="1"/>
    </xf>
    <xf numFmtId="0" fontId="28" fillId="3" borderId="18" xfId="0" applyFont="1" applyFill="1" applyBorder="1" applyAlignment="1" applyProtection="1">
      <alignment horizontal="center" vertical="center"/>
      <protection hidden="1"/>
    </xf>
    <xf numFmtId="0" fontId="28" fillId="3" borderId="19" xfId="0" applyFont="1" applyFill="1" applyBorder="1" applyAlignment="1" applyProtection="1">
      <alignment horizontal="center" vertical="center"/>
      <protection hidden="1"/>
    </xf>
    <xf numFmtId="0" fontId="28" fillId="3" borderId="20" xfId="0" applyFont="1" applyFill="1" applyBorder="1" applyAlignment="1" applyProtection="1">
      <alignment horizontal="center" vertical="center"/>
      <protection hidden="1"/>
    </xf>
    <xf numFmtId="0" fontId="23" fillId="3" borderId="45" xfId="0" applyFont="1" applyFill="1" applyBorder="1" applyAlignment="1" applyProtection="1">
      <alignment horizontal="center" vertical="center"/>
      <protection hidden="1"/>
    </xf>
    <xf numFmtId="0" fontId="23" fillId="3" borderId="66" xfId="0" applyFont="1" applyFill="1" applyBorder="1" applyAlignment="1" applyProtection="1">
      <alignment horizontal="center" vertical="center"/>
      <protection hidden="1"/>
    </xf>
    <xf numFmtId="176" fontId="0" fillId="3" borderId="3" xfId="0" applyNumberFormat="1" applyFont="1" applyFill="1" applyBorder="1" applyAlignment="1" applyProtection="1">
      <alignment horizontal="right" vertical="center" shrinkToFit="1"/>
      <protection hidden="1"/>
    </xf>
    <xf numFmtId="176" fontId="0" fillId="3" borderId="0" xfId="0" applyNumberFormat="1" applyFont="1" applyFill="1" applyBorder="1" applyAlignment="1" applyProtection="1">
      <alignment horizontal="right" vertical="center" shrinkToFit="1"/>
      <protection hidden="1"/>
    </xf>
    <xf numFmtId="176" fontId="0" fillId="3" borderId="5" xfId="0" applyNumberFormat="1" applyFont="1" applyFill="1" applyBorder="1" applyAlignment="1" applyProtection="1">
      <alignment horizontal="right" vertical="center" shrinkToFit="1"/>
      <protection hidden="1"/>
    </xf>
    <xf numFmtId="176" fontId="0" fillId="3" borderId="6" xfId="0" applyNumberFormat="1" applyFont="1" applyFill="1" applyBorder="1" applyAlignment="1" applyProtection="1">
      <alignment horizontal="right" vertical="center" shrinkToFit="1"/>
      <protection hidden="1"/>
    </xf>
    <xf numFmtId="0" fontId="28" fillId="3" borderId="8" xfId="0" applyFont="1" applyFill="1" applyBorder="1" applyAlignment="1" applyProtection="1">
      <alignment horizontal="center" vertical="center" wrapText="1"/>
      <protection hidden="1"/>
    </xf>
    <xf numFmtId="0" fontId="28" fillId="3" borderId="1" xfId="0" applyFont="1" applyFill="1" applyBorder="1" applyAlignment="1" applyProtection="1">
      <alignment horizontal="center" vertical="center" wrapText="1"/>
      <protection hidden="1"/>
    </xf>
    <xf numFmtId="0" fontId="28" fillId="3" borderId="2" xfId="0" applyFont="1" applyFill="1" applyBorder="1" applyAlignment="1" applyProtection="1">
      <alignment horizontal="center" vertical="center" wrapText="1"/>
      <protection hidden="1"/>
    </xf>
    <xf numFmtId="0" fontId="28" fillId="3" borderId="3" xfId="0" applyFont="1" applyFill="1" applyBorder="1" applyAlignment="1" applyProtection="1">
      <alignment horizontal="center" vertical="center" wrapText="1"/>
      <protection hidden="1"/>
    </xf>
    <xf numFmtId="0" fontId="28" fillId="3" borderId="0" xfId="0" applyFont="1" applyFill="1" applyBorder="1" applyAlignment="1" applyProtection="1">
      <alignment horizontal="center" vertical="center" wrapText="1"/>
      <protection hidden="1"/>
    </xf>
    <xf numFmtId="0" fontId="28" fillId="3" borderId="4" xfId="0" applyFont="1" applyFill="1" applyBorder="1" applyAlignment="1" applyProtection="1">
      <alignment horizontal="center" vertical="center" wrapText="1"/>
      <protection hidden="1"/>
    </xf>
    <xf numFmtId="0" fontId="28" fillId="3" borderId="5" xfId="0" applyFont="1" applyFill="1" applyBorder="1" applyAlignment="1" applyProtection="1">
      <alignment horizontal="center" vertical="center" wrapText="1"/>
      <protection hidden="1"/>
    </xf>
    <xf numFmtId="0" fontId="28" fillId="3" borderId="6" xfId="0" applyFont="1" applyFill="1" applyBorder="1" applyAlignment="1" applyProtection="1">
      <alignment horizontal="center" vertical="center" wrapText="1"/>
      <protection hidden="1"/>
    </xf>
    <xf numFmtId="0" fontId="28" fillId="3" borderId="7" xfId="0" applyFont="1" applyFill="1" applyBorder="1" applyAlignment="1" applyProtection="1">
      <alignment horizontal="center" vertical="center" wrapText="1"/>
      <protection hidden="1"/>
    </xf>
    <xf numFmtId="0" fontId="23" fillId="3" borderId="0" xfId="0" applyFont="1" applyFill="1" applyBorder="1" applyAlignment="1" applyProtection="1">
      <alignment horizontal="left" vertical="center" shrinkToFit="1"/>
      <protection hidden="1"/>
    </xf>
    <xf numFmtId="0" fontId="28" fillId="3" borderId="0" xfId="0" applyFont="1" applyFill="1" applyBorder="1" applyAlignment="1" applyProtection="1">
      <alignment horizontal="left" vertical="top" wrapText="1"/>
      <protection hidden="1"/>
    </xf>
    <xf numFmtId="0" fontId="26" fillId="3" borderId="1" xfId="0" applyFont="1" applyFill="1" applyBorder="1" applyAlignment="1" applyProtection="1">
      <alignment horizontal="center" vertical="center"/>
      <protection hidden="1"/>
    </xf>
    <xf numFmtId="0" fontId="26" fillId="3" borderId="6" xfId="0" applyFont="1" applyFill="1" applyBorder="1" applyAlignment="1" applyProtection="1">
      <alignment horizontal="center" vertical="center"/>
      <protection hidden="1"/>
    </xf>
    <xf numFmtId="0" fontId="27" fillId="3" borderId="8" xfId="0" applyFont="1" applyFill="1" applyBorder="1" applyAlignment="1" applyProtection="1">
      <alignment horizontal="center" vertical="center" wrapText="1"/>
      <protection hidden="1"/>
    </xf>
    <xf numFmtId="0" fontId="27" fillId="3" borderId="1" xfId="0" applyFont="1" applyFill="1" applyBorder="1" applyAlignment="1" applyProtection="1">
      <alignment horizontal="center" vertical="center" wrapText="1"/>
      <protection hidden="1"/>
    </xf>
    <xf numFmtId="0" fontId="27" fillId="3" borderId="3" xfId="0" applyFont="1" applyFill="1" applyBorder="1" applyAlignment="1" applyProtection="1">
      <alignment horizontal="center" vertical="center" wrapText="1"/>
      <protection hidden="1"/>
    </xf>
    <xf numFmtId="0" fontId="27"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0" fontId="27" fillId="3" borderId="6" xfId="0" applyFont="1" applyFill="1" applyBorder="1" applyAlignment="1" applyProtection="1">
      <alignment horizontal="center" vertical="center" wrapText="1"/>
      <protection hidden="1"/>
    </xf>
    <xf numFmtId="0" fontId="22" fillId="0" borderId="0" xfId="1">
      <alignment vertical="center"/>
    </xf>
    <xf numFmtId="0" fontId="100" fillId="3" borderId="16" xfId="0" applyFont="1" applyFill="1" applyBorder="1" applyAlignment="1" applyProtection="1">
      <alignment horizontal="center" vertical="center" shrinkToFit="1"/>
      <protection hidden="1"/>
    </xf>
    <xf numFmtId="0" fontId="100" fillId="3" borderId="21" xfId="0" applyFont="1" applyFill="1" applyBorder="1" applyAlignment="1" applyProtection="1">
      <alignment horizontal="center" vertical="center" shrinkToFit="1"/>
      <protection hidden="1"/>
    </xf>
    <xf numFmtId="0" fontId="100" fillId="3" borderId="17" xfId="0" applyFont="1" applyFill="1" applyBorder="1" applyAlignment="1" applyProtection="1">
      <alignment horizontal="center" vertical="center" shrinkToFit="1"/>
      <protection hidden="1"/>
    </xf>
    <xf numFmtId="0" fontId="36" fillId="3" borderId="16" xfId="0" applyFont="1" applyFill="1" applyBorder="1" applyAlignment="1" applyProtection="1">
      <alignment horizontal="center" vertical="center"/>
      <protection hidden="1"/>
    </xf>
    <xf numFmtId="0" fontId="36" fillId="3" borderId="21" xfId="0" applyFont="1" applyFill="1" applyBorder="1" applyAlignment="1" applyProtection="1">
      <alignment horizontal="center" vertical="center"/>
      <protection hidden="1"/>
    </xf>
    <xf numFmtId="0" fontId="36" fillId="3" borderId="17" xfId="0" applyFont="1" applyFill="1" applyBorder="1" applyAlignment="1" applyProtection="1">
      <alignment horizontal="center" vertical="center"/>
      <protection hidden="1"/>
    </xf>
    <xf numFmtId="0" fontId="71" fillId="3" borderId="16" xfId="0" applyFont="1" applyFill="1" applyBorder="1" applyAlignment="1" applyProtection="1">
      <alignment horizontal="center" vertical="center"/>
      <protection hidden="1"/>
    </xf>
    <xf numFmtId="0" fontId="71" fillId="3" borderId="21" xfId="0" applyFont="1" applyFill="1" applyBorder="1" applyAlignment="1" applyProtection="1">
      <alignment horizontal="center" vertical="center"/>
      <protection hidden="1"/>
    </xf>
    <xf numFmtId="0" fontId="71" fillId="3" borderId="17" xfId="0" applyFont="1" applyFill="1" applyBorder="1" applyAlignment="1" applyProtection="1">
      <alignment horizontal="center" vertical="center"/>
      <protection hidden="1"/>
    </xf>
    <xf numFmtId="0" fontId="102" fillId="3" borderId="16" xfId="0" applyFont="1" applyFill="1" applyBorder="1" applyAlignment="1" applyProtection="1">
      <alignment horizontal="center" vertical="center" shrinkToFit="1"/>
      <protection hidden="1"/>
    </xf>
    <xf numFmtId="0" fontId="102" fillId="3" borderId="21" xfId="0" applyFont="1" applyFill="1" applyBorder="1" applyAlignment="1" applyProtection="1">
      <alignment horizontal="center" vertical="center" shrinkToFit="1"/>
      <protection hidden="1"/>
    </xf>
    <xf numFmtId="0" fontId="102" fillId="3" borderId="17" xfId="0" applyFont="1" applyFill="1" applyBorder="1" applyAlignment="1" applyProtection="1">
      <alignment horizontal="center" vertical="center" shrinkToFit="1"/>
      <protection hidden="1"/>
    </xf>
    <xf numFmtId="0" fontId="101" fillId="3" borderId="16" xfId="0" applyFont="1" applyFill="1" applyBorder="1" applyAlignment="1" applyProtection="1">
      <alignment horizontal="center" vertical="center" shrinkToFit="1"/>
      <protection hidden="1"/>
    </xf>
    <xf numFmtId="0" fontId="101" fillId="3" borderId="21" xfId="0" applyFont="1" applyFill="1" applyBorder="1" applyAlignment="1" applyProtection="1">
      <alignment horizontal="center" vertical="center" shrinkToFit="1"/>
      <protection hidden="1"/>
    </xf>
    <xf numFmtId="0" fontId="101" fillId="3" borderId="17" xfId="0" applyFont="1" applyFill="1" applyBorder="1" applyAlignment="1" applyProtection="1">
      <alignment horizontal="center" vertical="center" shrinkToFit="1"/>
      <protection hidden="1"/>
    </xf>
    <xf numFmtId="0" fontId="23" fillId="3" borderId="8" xfId="0" applyFont="1" applyFill="1" applyBorder="1" applyAlignment="1" applyProtection="1">
      <alignment horizontal="center" vertical="center" wrapText="1" shrinkToFit="1"/>
      <protection hidden="1"/>
    </xf>
    <xf numFmtId="0" fontId="23" fillId="3" borderId="2" xfId="0" applyFont="1" applyFill="1" applyBorder="1" applyAlignment="1" applyProtection="1">
      <alignment horizontal="center" vertical="center" wrapText="1" shrinkToFit="1"/>
      <protection hidden="1"/>
    </xf>
    <xf numFmtId="0" fontId="23" fillId="3" borderId="3" xfId="0" applyFont="1" applyFill="1" applyBorder="1" applyAlignment="1" applyProtection="1">
      <alignment horizontal="center" vertical="center" wrapText="1" shrinkToFit="1"/>
      <protection hidden="1"/>
    </xf>
    <xf numFmtId="0" fontId="23" fillId="3" borderId="4" xfId="0" applyFont="1" applyFill="1" applyBorder="1" applyAlignment="1" applyProtection="1">
      <alignment horizontal="center" vertical="center" wrapText="1" shrinkToFit="1"/>
      <protection hidden="1"/>
    </xf>
    <xf numFmtId="0" fontId="23" fillId="3" borderId="5" xfId="0" applyFont="1" applyFill="1" applyBorder="1" applyAlignment="1" applyProtection="1">
      <alignment horizontal="center" vertical="center" wrapText="1" shrinkToFit="1"/>
      <protection hidden="1"/>
    </xf>
    <xf numFmtId="0" fontId="23" fillId="3" borderId="7" xfId="0" applyFont="1" applyFill="1" applyBorder="1" applyAlignment="1" applyProtection="1">
      <alignment horizontal="center" vertical="center" wrapText="1" shrinkToFit="1"/>
      <protection hidden="1"/>
    </xf>
    <xf numFmtId="0" fontId="22" fillId="3" borderId="23" xfId="1" applyFill="1" applyBorder="1" applyAlignment="1">
      <alignment horizontal="center" vertical="center"/>
    </xf>
    <xf numFmtId="0" fontId="22" fillId="3" borderId="22" xfId="1" applyFill="1" applyBorder="1" applyAlignment="1">
      <alignment horizontal="center" vertical="center"/>
    </xf>
    <xf numFmtId="0" fontId="22" fillId="3" borderId="24" xfId="1" applyFill="1" applyBorder="1" applyAlignment="1">
      <alignment horizontal="center" vertical="center"/>
    </xf>
    <xf numFmtId="0" fontId="22" fillId="3" borderId="27" xfId="1" applyFill="1" applyBorder="1" applyAlignment="1">
      <alignment horizontal="center" vertical="center"/>
    </xf>
    <xf numFmtId="0" fontId="22" fillId="3" borderId="28" xfId="1" applyFill="1" applyBorder="1" applyAlignment="1">
      <alignment horizontal="center" vertical="center"/>
    </xf>
    <xf numFmtId="0" fontId="22" fillId="3" borderId="29" xfId="1" applyFill="1" applyBorder="1" applyAlignment="1">
      <alignment horizontal="center" vertical="center"/>
    </xf>
    <xf numFmtId="38" fontId="79" fillId="0" borderId="95" xfId="2" applyFont="1" applyFill="1" applyBorder="1" applyAlignment="1" applyProtection="1">
      <alignment horizontal="center" vertical="top" wrapText="1"/>
      <protection locked="0"/>
    </xf>
    <xf numFmtId="38" fontId="79" fillId="0" borderId="52" xfId="2" applyFont="1" applyFill="1" applyBorder="1" applyAlignment="1" applyProtection="1">
      <alignment horizontal="center" vertical="top" wrapText="1"/>
      <protection locked="0"/>
    </xf>
    <xf numFmtId="38" fontId="79" fillId="0" borderId="53" xfId="2" applyFont="1" applyFill="1" applyBorder="1" applyAlignment="1" applyProtection="1">
      <alignment horizontal="center" vertical="top" wrapText="1"/>
      <protection locked="0"/>
    </xf>
    <xf numFmtId="38" fontId="105" fillId="0" borderId="132" xfId="2" applyFont="1" applyFill="1" applyBorder="1" applyAlignment="1" applyProtection="1">
      <alignment horizontal="center" vertical="top"/>
      <protection locked="0"/>
    </xf>
    <xf numFmtId="38" fontId="105" fillId="0" borderId="133" xfId="2" applyFont="1" applyFill="1" applyBorder="1" applyAlignment="1" applyProtection="1">
      <alignment horizontal="center" vertical="top"/>
      <protection locked="0"/>
    </xf>
    <xf numFmtId="38" fontId="105" fillId="0" borderId="134" xfId="2" applyFont="1" applyFill="1" applyBorder="1" applyAlignment="1" applyProtection="1">
      <alignment horizontal="center" vertical="top"/>
      <protection locked="0"/>
    </xf>
    <xf numFmtId="0" fontId="75" fillId="5" borderId="15" xfId="0" applyFont="1" applyFill="1" applyBorder="1" applyAlignment="1">
      <alignment horizontal="center" vertical="center" wrapText="1"/>
    </xf>
    <xf numFmtId="0" fontId="35" fillId="5" borderId="8" xfId="0" applyFont="1" applyFill="1" applyBorder="1" applyAlignment="1">
      <alignment horizontal="right" vertical="top" wrapText="1"/>
    </xf>
    <xf numFmtId="0" fontId="35" fillId="5" borderId="1" xfId="0" applyFont="1" applyFill="1" applyBorder="1" applyAlignment="1">
      <alignment horizontal="right" vertical="top" wrapText="1"/>
    </xf>
    <xf numFmtId="0" fontId="35" fillId="5" borderId="2" xfId="0" applyFont="1" applyFill="1" applyBorder="1" applyAlignment="1">
      <alignment horizontal="right" vertical="top" wrapText="1"/>
    </xf>
    <xf numFmtId="0" fontId="35" fillId="5" borderId="5" xfId="0" applyFont="1" applyFill="1" applyBorder="1" applyAlignment="1">
      <alignment horizontal="right" vertical="top" wrapText="1"/>
    </xf>
    <xf numFmtId="0" fontId="35" fillId="5" borderId="6" xfId="0" applyFont="1" applyFill="1" applyBorder="1" applyAlignment="1">
      <alignment horizontal="right" vertical="top" wrapText="1"/>
    </xf>
    <xf numFmtId="0" fontId="35" fillId="5" borderId="7" xfId="0" applyFont="1" applyFill="1" applyBorder="1" applyAlignment="1">
      <alignment horizontal="right" vertical="top" wrapText="1"/>
    </xf>
    <xf numFmtId="0" fontId="68" fillId="5" borderId="8" xfId="0" applyFont="1" applyFill="1" applyBorder="1" applyAlignment="1">
      <alignment horizontal="center" vertical="center" wrapText="1"/>
    </xf>
    <xf numFmtId="0" fontId="68" fillId="5" borderId="1" xfId="0" applyFont="1" applyFill="1" applyBorder="1" applyAlignment="1">
      <alignment horizontal="center" vertical="center" wrapText="1"/>
    </xf>
    <xf numFmtId="0" fontId="68" fillId="5" borderId="2" xfId="0" applyFont="1" applyFill="1" applyBorder="1" applyAlignment="1">
      <alignment horizontal="center" vertical="center" wrapText="1"/>
    </xf>
    <xf numFmtId="0" fontId="68" fillId="5" borderId="5" xfId="0" applyFont="1" applyFill="1" applyBorder="1" applyAlignment="1">
      <alignment horizontal="center" vertical="center" wrapText="1"/>
    </xf>
    <xf numFmtId="0" fontId="68" fillId="5" borderId="6" xfId="0" applyFont="1" applyFill="1" applyBorder="1" applyAlignment="1">
      <alignment horizontal="center" vertical="center" wrapText="1"/>
    </xf>
    <xf numFmtId="0" fontId="68" fillId="5" borderId="7" xfId="0" applyFont="1" applyFill="1" applyBorder="1" applyAlignment="1">
      <alignment horizontal="center" vertical="center" wrapText="1"/>
    </xf>
    <xf numFmtId="0" fontId="77" fillId="5" borderId="15" xfId="0" applyFont="1" applyFill="1" applyBorder="1" applyAlignment="1">
      <alignment horizontal="center" vertical="center" wrapText="1"/>
    </xf>
    <xf numFmtId="0" fontId="68" fillId="5" borderId="15" xfId="0" applyFont="1" applyFill="1" applyBorder="1" applyAlignment="1">
      <alignment horizontal="center" vertical="center" wrapText="1"/>
    </xf>
    <xf numFmtId="0" fontId="35" fillId="5" borderId="3" xfId="0" applyFont="1" applyFill="1" applyBorder="1" applyAlignment="1">
      <alignment horizontal="right" vertical="top" wrapText="1"/>
    </xf>
    <xf numFmtId="0" fontId="35" fillId="5" borderId="0" xfId="0" applyFont="1" applyFill="1" applyBorder="1" applyAlignment="1">
      <alignment horizontal="right" vertical="top" wrapText="1"/>
    </xf>
    <xf numFmtId="0" fontId="35" fillId="5" borderId="4" xfId="0" applyFont="1" applyFill="1" applyBorder="1" applyAlignment="1">
      <alignment horizontal="right" vertical="top" wrapText="1"/>
    </xf>
    <xf numFmtId="0" fontId="88" fillId="5" borderId="129" xfId="0" applyFont="1" applyFill="1" applyBorder="1" applyAlignment="1">
      <alignment horizontal="center" vertical="center" wrapText="1"/>
    </xf>
    <xf numFmtId="0" fontId="88" fillId="5" borderId="130" xfId="0" applyFont="1" applyFill="1" applyBorder="1" applyAlignment="1">
      <alignment horizontal="center" vertical="center" wrapText="1"/>
    </xf>
    <xf numFmtId="0" fontId="65" fillId="5" borderId="15" xfId="0" applyFont="1" applyFill="1" applyBorder="1" applyAlignment="1">
      <alignment horizontal="center" vertical="center" wrapText="1"/>
    </xf>
    <xf numFmtId="0" fontId="65" fillId="5" borderId="130" xfId="0" applyFont="1" applyFill="1" applyBorder="1" applyAlignment="1">
      <alignment horizontal="center" vertical="center" wrapText="1"/>
    </xf>
    <xf numFmtId="0" fontId="65" fillId="5" borderId="129" xfId="0" applyFont="1" applyFill="1" applyBorder="1" applyAlignment="1">
      <alignment horizontal="center" vertical="center" wrapText="1"/>
    </xf>
    <xf numFmtId="0" fontId="75" fillId="5" borderId="18" xfId="0" applyFont="1" applyFill="1" applyBorder="1" applyAlignment="1">
      <alignment horizontal="center" vertical="center" wrapText="1"/>
    </xf>
    <xf numFmtId="0" fontId="75" fillId="5" borderId="19" xfId="0" applyFont="1" applyFill="1" applyBorder="1" applyAlignment="1">
      <alignment horizontal="center" vertical="center" wrapText="1"/>
    </xf>
    <xf numFmtId="0" fontId="75" fillId="5" borderId="20" xfId="0" applyFont="1" applyFill="1" applyBorder="1" applyAlignment="1">
      <alignment horizontal="center" vertical="center" wrapText="1"/>
    </xf>
    <xf numFmtId="0" fontId="75" fillId="5" borderId="17" xfId="0" applyFont="1" applyFill="1" applyBorder="1" applyAlignment="1">
      <alignment horizontal="center" vertical="center" wrapText="1"/>
    </xf>
    <xf numFmtId="0" fontId="35" fillId="9" borderId="115" xfId="0" applyFont="1" applyFill="1" applyBorder="1" applyAlignment="1">
      <alignment horizontal="center" vertical="center" wrapText="1"/>
    </xf>
    <xf numFmtId="0" fontId="35" fillId="9" borderId="116" xfId="0" applyFont="1" applyFill="1" applyBorder="1" applyAlignment="1">
      <alignment horizontal="center" vertical="center" wrapText="1"/>
    </xf>
    <xf numFmtId="0" fontId="35" fillId="9" borderId="117" xfId="0" applyFont="1" applyFill="1" applyBorder="1" applyAlignment="1">
      <alignment horizontal="center" vertical="center" wrapText="1"/>
    </xf>
    <xf numFmtId="0" fontId="78" fillId="5" borderId="15" xfId="0" applyFont="1" applyFill="1" applyBorder="1" applyAlignment="1">
      <alignment horizontal="center" vertical="center" wrapText="1"/>
    </xf>
    <xf numFmtId="0" fontId="79" fillId="5" borderId="15" xfId="0" applyFont="1" applyFill="1" applyBorder="1" applyAlignment="1">
      <alignment horizontal="center" vertical="center" wrapText="1"/>
    </xf>
    <xf numFmtId="0" fontId="76" fillId="5" borderId="8" xfId="0" applyFont="1" applyFill="1" applyBorder="1" applyAlignment="1">
      <alignment horizontal="left" vertical="center" wrapText="1"/>
    </xf>
    <xf numFmtId="0" fontId="76" fillId="5" borderId="1" xfId="0" applyFont="1" applyFill="1" applyBorder="1" applyAlignment="1">
      <alignment horizontal="left" vertical="center" wrapText="1"/>
    </xf>
    <xf numFmtId="0" fontId="76" fillId="5" borderId="2" xfId="0" applyFont="1" applyFill="1" applyBorder="1" applyAlignment="1">
      <alignment horizontal="left" vertical="center" wrapText="1"/>
    </xf>
    <xf numFmtId="0" fontId="76" fillId="5" borderId="5" xfId="0" applyFont="1" applyFill="1" applyBorder="1" applyAlignment="1">
      <alignment horizontal="left" vertical="center" wrapText="1"/>
    </xf>
    <xf numFmtId="0" fontId="76" fillId="5" borderId="6" xfId="0" applyFont="1" applyFill="1" applyBorder="1" applyAlignment="1">
      <alignment horizontal="left" vertical="center" wrapText="1"/>
    </xf>
    <xf numFmtId="0" fontId="76" fillId="5" borderId="7" xfId="0" applyFont="1" applyFill="1" applyBorder="1" applyAlignment="1">
      <alignment horizontal="left" vertical="center" wrapText="1"/>
    </xf>
    <xf numFmtId="0" fontId="65" fillId="5" borderId="0" xfId="0" applyFont="1" applyFill="1" applyBorder="1" applyAlignment="1">
      <alignment horizontal="right" vertical="top" wrapText="1"/>
    </xf>
    <xf numFmtId="0" fontId="65" fillId="5" borderId="4" xfId="0" applyFont="1" applyFill="1" applyBorder="1" applyAlignment="1">
      <alignment horizontal="right" vertical="top" wrapText="1"/>
    </xf>
    <xf numFmtId="0" fontId="65" fillId="5" borderId="6" xfId="0" applyFont="1" applyFill="1" applyBorder="1" applyAlignment="1">
      <alignment horizontal="right" vertical="top" wrapText="1"/>
    </xf>
    <xf numFmtId="0" fontId="65" fillId="5" borderId="7" xfId="0" applyFont="1" applyFill="1" applyBorder="1" applyAlignment="1">
      <alignment horizontal="right" vertical="top" wrapText="1"/>
    </xf>
    <xf numFmtId="0" fontId="35" fillId="5" borderId="8"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35" fillId="5" borderId="2" xfId="0" applyFont="1" applyFill="1" applyBorder="1" applyAlignment="1">
      <alignment horizontal="center" vertical="center" wrapText="1"/>
    </xf>
    <xf numFmtId="0" fontId="35" fillId="5" borderId="5" xfId="0" applyFont="1" applyFill="1" applyBorder="1" applyAlignment="1">
      <alignment horizontal="center" vertical="center" wrapText="1"/>
    </xf>
    <xf numFmtId="0" fontId="35" fillId="5" borderId="6" xfId="0" applyFont="1" applyFill="1" applyBorder="1" applyAlignment="1">
      <alignment horizontal="center" vertical="center" wrapText="1"/>
    </xf>
    <xf numFmtId="0" fontId="35" fillId="5" borderId="7" xfId="0" applyFont="1" applyFill="1" applyBorder="1" applyAlignment="1">
      <alignment horizontal="center" vertical="center" wrapText="1"/>
    </xf>
    <xf numFmtId="0" fontId="75" fillId="5" borderId="1" xfId="0" applyFont="1" applyFill="1" applyBorder="1" applyAlignment="1">
      <alignment horizontal="center" vertical="center" wrapText="1"/>
    </xf>
    <xf numFmtId="0" fontId="75" fillId="5" borderId="2" xfId="0" applyFont="1" applyFill="1" applyBorder="1" applyAlignment="1">
      <alignment horizontal="center" vertical="center" wrapText="1"/>
    </xf>
    <xf numFmtId="0" fontId="75" fillId="5" borderId="6" xfId="0" applyFont="1" applyFill="1" applyBorder="1" applyAlignment="1">
      <alignment horizontal="center" vertical="center" wrapText="1"/>
    </xf>
    <xf numFmtId="0" fontId="75" fillId="5" borderId="7" xfId="0" applyFont="1" applyFill="1" applyBorder="1" applyAlignment="1">
      <alignment horizontal="center" vertical="center" wrapText="1"/>
    </xf>
    <xf numFmtId="0" fontId="68" fillId="5" borderId="0" xfId="0" applyFont="1" applyFill="1" applyBorder="1" applyAlignment="1">
      <alignment horizontal="center" vertical="center" wrapText="1"/>
    </xf>
    <xf numFmtId="0" fontId="68" fillId="5" borderId="4" xfId="0" applyFont="1" applyFill="1" applyBorder="1" applyAlignment="1">
      <alignment horizontal="center" vertical="center" wrapText="1"/>
    </xf>
    <xf numFmtId="0" fontId="65" fillId="5" borderId="8" xfId="0" applyFont="1" applyFill="1" applyBorder="1" applyAlignment="1">
      <alignment horizontal="right" vertical="top" wrapText="1"/>
    </xf>
    <xf numFmtId="0" fontId="65" fillId="5" borderId="1" xfId="0" applyFont="1" applyFill="1" applyBorder="1" applyAlignment="1">
      <alignment horizontal="right" vertical="top" wrapText="1"/>
    </xf>
    <xf numFmtId="0" fontId="65" fillId="5" borderId="2" xfId="0" applyFont="1" applyFill="1" applyBorder="1" applyAlignment="1">
      <alignment horizontal="right" vertical="top" wrapText="1"/>
    </xf>
    <xf numFmtId="0" fontId="65" fillId="5" borderId="5" xfId="0" applyFont="1" applyFill="1" applyBorder="1" applyAlignment="1">
      <alignment horizontal="right" vertical="top" wrapText="1"/>
    </xf>
    <xf numFmtId="0" fontId="77" fillId="5" borderId="8" xfId="0" applyFont="1" applyFill="1" applyBorder="1" applyAlignment="1">
      <alignment horizontal="center" vertical="center" wrapText="1"/>
    </xf>
    <xf numFmtId="0" fontId="77" fillId="5" borderId="1" xfId="0" applyFont="1" applyFill="1" applyBorder="1" applyAlignment="1">
      <alignment horizontal="center" vertical="center" wrapText="1"/>
    </xf>
    <xf numFmtId="0" fontId="77" fillId="5" borderId="2" xfId="0" applyFont="1" applyFill="1" applyBorder="1" applyAlignment="1">
      <alignment horizontal="center" vertical="center" wrapText="1"/>
    </xf>
    <xf numFmtId="0" fontId="77" fillId="5" borderId="3" xfId="0" applyFont="1" applyFill="1" applyBorder="1" applyAlignment="1">
      <alignment horizontal="center" vertical="center" wrapText="1"/>
    </xf>
    <xf numFmtId="0" fontId="77" fillId="5" borderId="0" xfId="0" applyFont="1" applyFill="1" applyBorder="1" applyAlignment="1">
      <alignment horizontal="center" vertical="center" wrapText="1"/>
    </xf>
    <xf numFmtId="0" fontId="77" fillId="5" borderId="4" xfId="0" applyFont="1" applyFill="1" applyBorder="1" applyAlignment="1">
      <alignment horizontal="center" vertical="center" wrapText="1"/>
    </xf>
    <xf numFmtId="0" fontId="77" fillId="5" borderId="5" xfId="0" applyFont="1" applyFill="1" applyBorder="1" applyAlignment="1">
      <alignment horizontal="center" vertical="center" wrapText="1"/>
    </xf>
    <xf numFmtId="0" fontId="77" fillId="5" borderId="6" xfId="0" applyFont="1" applyFill="1" applyBorder="1" applyAlignment="1">
      <alignment horizontal="center" vertical="center" wrapText="1"/>
    </xf>
    <xf numFmtId="0" fontId="77" fillId="5" borderId="7" xfId="0" applyFont="1" applyFill="1" applyBorder="1" applyAlignment="1">
      <alignment horizontal="center" vertical="center" wrapText="1"/>
    </xf>
    <xf numFmtId="0" fontId="73" fillId="5" borderId="15" xfId="0" applyFont="1" applyFill="1" applyBorder="1" applyAlignment="1">
      <alignment horizontal="center" vertical="center" wrapText="1"/>
    </xf>
    <xf numFmtId="0" fontId="74" fillId="5" borderId="15" xfId="0" applyFont="1" applyFill="1" applyBorder="1" applyAlignment="1">
      <alignment horizontal="center" vertical="center" wrapText="1"/>
    </xf>
    <xf numFmtId="0" fontId="35" fillId="5" borderId="0" xfId="0" applyFont="1" applyFill="1" applyBorder="1" applyAlignment="1">
      <alignment horizontal="center" vertical="center" wrapText="1"/>
    </xf>
    <xf numFmtId="0" fontId="35" fillId="5" borderId="4" xfId="0" applyFont="1" applyFill="1" applyBorder="1" applyAlignment="1">
      <alignment horizontal="center" vertical="center" wrapText="1"/>
    </xf>
    <xf numFmtId="0" fontId="85" fillId="5" borderId="0" xfId="0" applyFont="1" applyFill="1" applyBorder="1" applyAlignment="1">
      <alignment horizontal="center" vertical="center" wrapText="1"/>
    </xf>
    <xf numFmtId="0" fontId="85" fillId="5" borderId="4" xfId="0" applyFont="1" applyFill="1" applyBorder="1" applyAlignment="1">
      <alignment horizontal="center" vertical="center" wrapText="1"/>
    </xf>
    <xf numFmtId="0" fontId="85" fillId="5" borderId="6" xfId="0" applyFont="1" applyFill="1" applyBorder="1" applyAlignment="1">
      <alignment horizontal="center" vertical="center" wrapText="1"/>
    </xf>
    <xf numFmtId="0" fontId="85" fillId="5" borderId="7" xfId="0" applyFont="1" applyFill="1" applyBorder="1" applyAlignment="1">
      <alignment horizontal="center" vertical="center" wrapText="1"/>
    </xf>
    <xf numFmtId="0" fontId="74" fillId="5" borderId="18" xfId="0" applyFont="1" applyFill="1" applyBorder="1" applyAlignment="1">
      <alignment horizontal="center" vertical="center" wrapText="1"/>
    </xf>
    <xf numFmtId="0" fontId="74" fillId="5" borderId="19" xfId="0" applyFont="1" applyFill="1" applyBorder="1" applyAlignment="1">
      <alignment horizontal="center" vertical="center" wrapText="1"/>
    </xf>
    <xf numFmtId="0" fontId="74" fillId="5" borderId="20" xfId="0" applyFont="1" applyFill="1" applyBorder="1" applyAlignment="1">
      <alignment horizontal="center" vertical="center" wrapText="1"/>
    </xf>
    <xf numFmtId="0" fontId="85" fillId="5" borderId="17" xfId="0" applyFont="1" applyFill="1" applyBorder="1" applyAlignment="1">
      <alignment horizontal="center" vertical="center" wrapText="1"/>
    </xf>
    <xf numFmtId="0" fontId="35" fillId="5" borderId="16" xfId="0" applyFont="1" applyFill="1" applyBorder="1" applyAlignment="1">
      <alignment vertical="center" wrapText="1"/>
    </xf>
    <xf numFmtId="0" fontId="35" fillId="5" borderId="17" xfId="0" applyFont="1" applyFill="1" applyBorder="1" applyAlignment="1">
      <alignment vertical="center" wrapText="1"/>
    </xf>
    <xf numFmtId="0" fontId="89" fillId="5" borderId="17" xfId="0" applyFont="1" applyFill="1" applyBorder="1" applyAlignment="1">
      <alignment horizontal="center" vertical="center" wrapText="1"/>
    </xf>
    <xf numFmtId="0" fontId="89" fillId="5" borderId="15" xfId="0" applyFont="1" applyFill="1" applyBorder="1" applyAlignment="1">
      <alignment horizontal="center" vertical="center" wrapText="1"/>
    </xf>
    <xf numFmtId="38" fontId="78" fillId="0" borderId="95" xfId="2" applyFont="1" applyFill="1" applyBorder="1" applyAlignment="1" applyProtection="1">
      <alignment horizontal="center" wrapText="1"/>
      <protection locked="0"/>
    </xf>
    <xf numFmtId="38" fontId="78" fillId="0" borderId="52" xfId="2" applyFont="1" applyFill="1" applyBorder="1" applyAlignment="1" applyProtection="1">
      <alignment horizontal="center" wrapText="1"/>
      <protection locked="0"/>
    </xf>
    <xf numFmtId="38" fontId="78" fillId="0" borderId="53" xfId="2" applyFont="1" applyFill="1" applyBorder="1" applyAlignment="1" applyProtection="1">
      <alignment horizontal="center" wrapText="1"/>
      <protection locked="0"/>
    </xf>
    <xf numFmtId="0" fontId="35" fillId="5" borderId="21" xfId="0" applyFont="1" applyFill="1" applyBorder="1" applyAlignment="1">
      <alignment vertical="center" wrapText="1"/>
    </xf>
    <xf numFmtId="0" fontId="48" fillId="3" borderId="0" xfId="0" applyFont="1" applyFill="1" applyBorder="1" applyAlignment="1" applyProtection="1">
      <alignment horizontal="center" vertical="top" textRotation="255"/>
      <protection hidden="1"/>
    </xf>
    <xf numFmtId="0" fontId="75" fillId="5" borderId="15" xfId="0" applyFont="1" applyFill="1" applyBorder="1" applyAlignment="1">
      <alignment horizontal="center" vertical="center"/>
    </xf>
    <xf numFmtId="0" fontId="75" fillId="5" borderId="18" xfId="0" applyFont="1" applyFill="1" applyBorder="1" applyAlignment="1">
      <alignment horizontal="center" vertical="center"/>
    </xf>
    <xf numFmtId="0" fontId="65" fillId="5" borderId="1" xfId="0" applyFont="1" applyFill="1" applyBorder="1" applyAlignment="1">
      <alignment horizontal="left" vertical="top" wrapText="1"/>
    </xf>
    <xf numFmtId="0" fontId="65" fillId="5" borderId="119" xfId="0" applyFont="1" applyFill="1" applyBorder="1" applyAlignment="1">
      <alignment horizontal="left" vertical="top" wrapText="1"/>
    </xf>
    <xf numFmtId="0" fontId="65" fillId="5" borderId="6" xfId="0" applyFont="1" applyFill="1" applyBorder="1" applyAlignment="1">
      <alignment horizontal="left" vertical="top" wrapText="1"/>
    </xf>
    <xf numFmtId="0" fontId="65" fillId="5" borderId="55" xfId="0" applyFont="1" applyFill="1" applyBorder="1" applyAlignment="1">
      <alignment horizontal="left" vertical="top" wrapText="1"/>
    </xf>
    <xf numFmtId="0" fontId="65" fillId="5" borderId="120" xfId="0" applyFont="1" applyFill="1" applyBorder="1" applyAlignment="1">
      <alignment horizontal="right" vertical="top" wrapText="1"/>
    </xf>
    <xf numFmtId="0" fontId="65" fillId="5" borderId="119" xfId="0" applyFont="1" applyFill="1" applyBorder="1" applyAlignment="1">
      <alignment horizontal="right" vertical="top" wrapText="1"/>
    </xf>
    <xf numFmtId="0" fontId="65" fillId="5" borderId="112" xfId="0" applyFont="1" applyFill="1" applyBorder="1" applyAlignment="1">
      <alignment horizontal="right" vertical="top" wrapText="1"/>
    </xf>
    <xf numFmtId="0" fontId="65" fillId="5" borderId="55" xfId="0" applyFont="1" applyFill="1" applyBorder="1" applyAlignment="1">
      <alignment horizontal="right" vertical="top" wrapText="1"/>
    </xf>
    <xf numFmtId="0" fontId="65" fillId="5" borderId="15" xfId="0" applyFont="1" applyFill="1" applyBorder="1" applyAlignment="1">
      <alignment horizontal="left" vertical="top" wrapText="1"/>
    </xf>
    <xf numFmtId="0" fontId="65" fillId="5" borderId="18" xfId="0" applyFont="1" applyFill="1" applyBorder="1" applyAlignment="1">
      <alignment horizontal="left" vertical="top" wrapText="1"/>
    </xf>
    <xf numFmtId="0" fontId="35" fillId="5" borderId="15" xfId="0" applyFont="1" applyFill="1" applyBorder="1" applyAlignment="1">
      <alignment horizontal="left" vertical="top" wrapText="1"/>
    </xf>
    <xf numFmtId="0" fontId="35" fillId="5" borderId="18" xfId="0" applyFont="1" applyFill="1" applyBorder="1" applyAlignment="1">
      <alignment horizontal="left" vertical="top" wrapText="1"/>
    </xf>
    <xf numFmtId="0" fontId="65" fillId="5" borderId="121" xfId="0" applyFont="1" applyFill="1" applyBorder="1" applyAlignment="1">
      <alignment horizontal="right" vertical="top" wrapText="1"/>
    </xf>
    <xf numFmtId="0" fontId="65" fillId="5" borderId="15" xfId="0" applyFont="1" applyFill="1" applyBorder="1" applyAlignment="1">
      <alignment horizontal="right" vertical="top" wrapText="1"/>
    </xf>
    <xf numFmtId="0" fontId="35" fillId="5" borderId="18" xfId="0" applyFont="1" applyFill="1" applyBorder="1" applyAlignment="1">
      <alignment horizontal="right" vertical="top" wrapText="1"/>
    </xf>
    <xf numFmtId="0" fontId="35" fillId="5" borderId="121" xfId="0" applyFont="1" applyFill="1" applyBorder="1" applyAlignment="1">
      <alignment horizontal="right" vertical="top" wrapText="1"/>
    </xf>
    <xf numFmtId="0" fontId="35" fillId="5" borderId="15" xfId="0" applyFont="1" applyFill="1" applyBorder="1" applyAlignment="1">
      <alignment horizontal="right" vertical="top" wrapText="1"/>
    </xf>
    <xf numFmtId="0" fontId="78" fillId="5" borderId="3" xfId="0" applyFont="1" applyFill="1" applyBorder="1" applyAlignment="1">
      <alignment horizontal="center" vertical="center" wrapText="1"/>
    </xf>
    <xf numFmtId="0" fontId="79" fillId="5" borderId="0" xfId="0" applyFont="1" applyFill="1" applyBorder="1" applyAlignment="1">
      <alignment horizontal="center" vertical="center" wrapText="1"/>
    </xf>
    <xf numFmtId="0" fontId="79" fillId="5" borderId="4" xfId="0" applyFont="1" applyFill="1" applyBorder="1" applyAlignment="1">
      <alignment horizontal="center" vertical="center" wrapText="1"/>
    </xf>
    <xf numFmtId="0" fontId="79" fillId="5" borderId="3" xfId="0" applyFont="1" applyFill="1" applyBorder="1" applyAlignment="1">
      <alignment horizontal="center" vertical="center" wrapText="1"/>
    </xf>
    <xf numFmtId="0" fontId="75" fillId="5" borderId="3" xfId="0" applyFont="1" applyFill="1" applyBorder="1" applyAlignment="1">
      <alignment horizontal="center" vertical="center" wrapText="1"/>
    </xf>
    <xf numFmtId="0" fontId="75" fillId="5" borderId="0" xfId="0" applyFont="1" applyFill="1" applyBorder="1" applyAlignment="1">
      <alignment horizontal="center" vertical="center" wrapText="1"/>
    </xf>
    <xf numFmtId="0" fontId="75" fillId="5" borderId="4" xfId="0" applyFont="1" applyFill="1" applyBorder="1" applyAlignment="1">
      <alignment horizontal="center" vertical="center" wrapText="1"/>
    </xf>
    <xf numFmtId="0" fontId="75" fillId="5" borderId="5" xfId="0" applyFont="1" applyFill="1" applyBorder="1" applyAlignment="1">
      <alignment horizontal="center" vertical="center" wrapText="1"/>
    </xf>
    <xf numFmtId="0" fontId="73" fillId="5" borderId="3" xfId="0" applyFont="1" applyFill="1" applyBorder="1" applyAlignment="1">
      <alignment horizontal="center" vertical="center" wrapText="1"/>
    </xf>
    <xf numFmtId="0" fontId="74" fillId="5" borderId="0" xfId="0" applyFont="1" applyFill="1" applyBorder="1" applyAlignment="1">
      <alignment horizontal="center" vertical="center" wrapText="1"/>
    </xf>
    <xf numFmtId="0" fontId="74" fillId="5" borderId="4" xfId="0" applyFont="1" applyFill="1" applyBorder="1" applyAlignment="1">
      <alignment horizontal="center" vertical="center" wrapText="1"/>
    </xf>
    <xf numFmtId="0" fontId="74" fillId="5" borderId="3" xfId="0" applyFont="1" applyFill="1" applyBorder="1" applyAlignment="1">
      <alignment horizontal="center" vertical="center" wrapText="1"/>
    </xf>
    <xf numFmtId="0" fontId="79" fillId="5" borderId="3" xfId="0" applyFont="1" applyFill="1" applyBorder="1" applyAlignment="1">
      <alignment vertical="top" wrapText="1"/>
    </xf>
    <xf numFmtId="0" fontId="79" fillId="5" borderId="0" xfId="0" applyFont="1" applyFill="1" applyBorder="1" applyAlignment="1">
      <alignment vertical="top" wrapText="1"/>
    </xf>
    <xf numFmtId="0" fontId="79" fillId="5" borderId="4" xfId="0" applyFont="1" applyFill="1" applyBorder="1" applyAlignment="1">
      <alignment vertical="top" wrapText="1"/>
    </xf>
    <xf numFmtId="0" fontId="65" fillId="5" borderId="15" xfId="0" applyFont="1" applyFill="1" applyBorder="1" applyAlignment="1">
      <alignment horizontal="center" vertical="center"/>
    </xf>
    <xf numFmtId="0" fontId="65" fillId="5" borderId="16" xfId="0" applyFont="1" applyFill="1" applyBorder="1" applyAlignment="1">
      <alignment horizontal="center" vertical="center"/>
    </xf>
    <xf numFmtId="0" fontId="35" fillId="5" borderId="15" xfId="0" applyFont="1" applyFill="1" applyBorder="1" applyAlignment="1">
      <alignment horizontal="center" vertical="center"/>
    </xf>
    <xf numFmtId="0" fontId="65" fillId="5" borderId="20" xfId="0" applyFont="1" applyFill="1" applyBorder="1" applyAlignment="1">
      <alignment horizontal="center" vertical="center"/>
    </xf>
    <xf numFmtId="0" fontId="65" fillId="5" borderId="18" xfId="0" applyFont="1" applyFill="1" applyBorder="1" applyAlignment="1">
      <alignment horizontal="center" vertical="center"/>
    </xf>
    <xf numFmtId="0" fontId="65" fillId="5" borderId="15" xfId="0" applyFont="1" applyFill="1" applyBorder="1" applyAlignment="1">
      <alignment horizontal="right" vertical="top"/>
    </xf>
    <xf numFmtId="0" fontId="65" fillId="5" borderId="122" xfId="0" applyFont="1" applyFill="1" applyBorder="1" applyAlignment="1">
      <alignment horizontal="right" vertical="top"/>
    </xf>
    <xf numFmtId="0" fontId="35" fillId="5" borderId="129" xfId="0" applyFont="1" applyFill="1" applyBorder="1" applyAlignment="1">
      <alignment horizontal="center" vertical="center" wrapText="1"/>
    </xf>
    <xf numFmtId="0" fontId="89" fillId="5" borderId="129" xfId="0" applyFont="1" applyFill="1" applyBorder="1" applyAlignment="1">
      <alignment horizontal="center" vertical="center" wrapText="1"/>
    </xf>
    <xf numFmtId="0" fontId="65" fillId="5" borderId="16" xfId="0" applyFont="1" applyFill="1" applyBorder="1" applyAlignment="1">
      <alignment horizontal="center" vertical="center" wrapText="1"/>
    </xf>
    <xf numFmtId="0" fontId="74" fillId="5" borderId="16" xfId="0" applyFont="1" applyFill="1" applyBorder="1" applyAlignment="1">
      <alignment horizontal="center" vertical="center" wrapText="1"/>
    </xf>
    <xf numFmtId="0" fontId="35" fillId="5" borderId="15" xfId="0" applyFont="1" applyFill="1" applyBorder="1" applyAlignment="1">
      <alignment horizontal="center" vertical="center" wrapText="1"/>
    </xf>
    <xf numFmtId="0" fontId="48" fillId="3" borderId="0" xfId="0" applyFont="1" applyFill="1" applyBorder="1" applyAlignment="1" applyProtection="1">
      <alignment horizontal="center" vertical="center" textRotation="255" shrinkToFit="1"/>
      <protection hidden="1"/>
    </xf>
    <xf numFmtId="0" fontId="35" fillId="5" borderId="17" xfId="0" applyFont="1" applyFill="1" applyBorder="1" applyAlignment="1">
      <alignment horizontal="center" vertical="center" wrapText="1"/>
    </xf>
    <xf numFmtId="0" fontId="65" fillId="5" borderId="17" xfId="0" applyFont="1" applyFill="1" applyBorder="1" applyAlignment="1">
      <alignment horizontal="center" vertical="center" wrapText="1"/>
    </xf>
    <xf numFmtId="0" fontId="91" fillId="5" borderId="15" xfId="0" applyFont="1" applyFill="1" applyBorder="1" applyAlignment="1">
      <alignment horizontal="center" vertical="center" wrapText="1"/>
    </xf>
    <xf numFmtId="0" fontId="35" fillId="5" borderId="102" xfId="0" applyFont="1" applyFill="1" applyBorder="1" applyAlignment="1">
      <alignment horizontal="center" vertical="center" wrapText="1"/>
    </xf>
    <xf numFmtId="0" fontId="35" fillId="5" borderId="103" xfId="0" applyFont="1" applyFill="1" applyBorder="1" applyAlignment="1">
      <alignment horizontal="center" vertical="center" wrapText="1"/>
    </xf>
    <xf numFmtId="0" fontId="35" fillId="5" borderId="104" xfId="0" applyFont="1" applyFill="1" applyBorder="1" applyAlignment="1">
      <alignment horizontal="center" vertical="center" wrapText="1"/>
    </xf>
    <xf numFmtId="0" fontId="35" fillId="5" borderId="98" xfId="0" applyFont="1" applyFill="1" applyBorder="1" applyAlignment="1">
      <alignment horizontal="center" vertical="center" wrapText="1"/>
    </xf>
    <xf numFmtId="0" fontId="35" fillId="5" borderId="83" xfId="0" applyFont="1" applyFill="1" applyBorder="1" applyAlignment="1">
      <alignment horizontal="center" vertical="center" wrapText="1"/>
    </xf>
    <xf numFmtId="0" fontId="35" fillId="5" borderId="92" xfId="0" applyFont="1" applyFill="1" applyBorder="1" applyAlignment="1">
      <alignment horizontal="center" vertical="center" wrapText="1"/>
    </xf>
    <xf numFmtId="0" fontId="35" fillId="5" borderId="99" xfId="0" applyFont="1" applyFill="1" applyBorder="1" applyAlignment="1">
      <alignment horizontal="center" vertical="center" wrapText="1"/>
    </xf>
    <xf numFmtId="0" fontId="35" fillId="5" borderId="100" xfId="0" applyFont="1" applyFill="1" applyBorder="1" applyAlignment="1">
      <alignment horizontal="center" vertical="center" wrapText="1"/>
    </xf>
    <xf numFmtId="0" fontId="35" fillId="5" borderId="101" xfId="0" applyFont="1" applyFill="1" applyBorder="1" applyAlignment="1">
      <alignment horizontal="center" vertical="center" wrapText="1"/>
    </xf>
    <xf numFmtId="0" fontId="75" fillId="5" borderId="8" xfId="0" applyFont="1" applyFill="1" applyBorder="1" applyAlignment="1">
      <alignment horizontal="center" wrapText="1"/>
    </xf>
    <xf numFmtId="0" fontId="75" fillId="5" borderId="1" xfId="0" applyFont="1" applyFill="1" applyBorder="1" applyAlignment="1">
      <alignment horizontal="center" wrapText="1"/>
    </xf>
    <xf numFmtId="0" fontId="75" fillId="5" borderId="2" xfId="0" applyFont="1" applyFill="1" applyBorder="1" applyAlignment="1">
      <alignment horizontal="center" wrapText="1"/>
    </xf>
    <xf numFmtId="0" fontId="75" fillId="5" borderId="5" xfId="0" applyFont="1" applyFill="1" applyBorder="1" applyAlignment="1">
      <alignment horizontal="center" wrapText="1"/>
    </xf>
    <xf numFmtId="0" fontId="75" fillId="5" borderId="6" xfId="0" applyFont="1" applyFill="1" applyBorder="1" applyAlignment="1">
      <alignment horizontal="center" wrapText="1"/>
    </xf>
    <xf numFmtId="0" fontId="75" fillId="5" borderId="7" xfId="0" applyFont="1" applyFill="1" applyBorder="1" applyAlignment="1">
      <alignment horizontal="center" wrapText="1"/>
    </xf>
    <xf numFmtId="0" fontId="35" fillId="5" borderId="16" xfId="0" applyFont="1" applyFill="1" applyBorder="1" applyAlignment="1">
      <alignment horizontal="center" vertical="center" wrapText="1"/>
    </xf>
    <xf numFmtId="0" fontId="82" fillId="5" borderId="15" xfId="0" applyFont="1" applyFill="1" applyBorder="1" applyAlignment="1">
      <alignment horizontal="center" vertical="center" wrapText="1"/>
    </xf>
    <xf numFmtId="0" fontId="65" fillId="9" borderId="102" xfId="0" applyFont="1" applyFill="1" applyBorder="1" applyAlignment="1">
      <alignment horizontal="center" vertical="center" wrapText="1"/>
    </xf>
    <xf numFmtId="0" fontId="65" fillId="9" borderId="103" xfId="0" applyFont="1" applyFill="1" applyBorder="1" applyAlignment="1">
      <alignment horizontal="center" vertical="center" wrapText="1"/>
    </xf>
    <xf numFmtId="0" fontId="65" fillId="9" borderId="104" xfId="0" applyFont="1" applyFill="1" applyBorder="1" applyAlignment="1">
      <alignment horizontal="center" vertical="center" wrapText="1"/>
    </xf>
    <xf numFmtId="0" fontId="65" fillId="9" borderId="98" xfId="0" applyFont="1" applyFill="1" applyBorder="1" applyAlignment="1">
      <alignment horizontal="center" vertical="center" wrapText="1"/>
    </xf>
    <xf numFmtId="0" fontId="65" fillId="9" borderId="83" xfId="0" applyFont="1" applyFill="1" applyBorder="1" applyAlignment="1">
      <alignment horizontal="center" vertical="center" wrapText="1"/>
    </xf>
    <xf numFmtId="0" fontId="65" fillId="9" borderId="92" xfId="0" applyFont="1" applyFill="1" applyBorder="1" applyAlignment="1">
      <alignment horizontal="center" vertical="center" wrapText="1"/>
    </xf>
    <xf numFmtId="0" fontId="65" fillId="9" borderId="99" xfId="0" applyFont="1" applyFill="1" applyBorder="1" applyAlignment="1">
      <alignment horizontal="center" vertical="center" wrapText="1"/>
    </xf>
    <xf numFmtId="0" fontId="65" fillId="9" borderId="100" xfId="0" applyFont="1" applyFill="1" applyBorder="1" applyAlignment="1">
      <alignment horizontal="center" vertical="center" wrapText="1"/>
    </xf>
    <xf numFmtId="0" fontId="65" fillId="9" borderId="101" xfId="0" applyFont="1" applyFill="1" applyBorder="1" applyAlignment="1">
      <alignment horizontal="center" vertical="center" wrapText="1"/>
    </xf>
    <xf numFmtId="0" fontId="74" fillId="5" borderId="5" xfId="0" applyFont="1" applyFill="1" applyBorder="1" applyAlignment="1">
      <alignment horizontal="center" vertical="center" wrapText="1"/>
    </xf>
    <xf numFmtId="0" fontId="74" fillId="5" borderId="6" xfId="0" applyFont="1" applyFill="1" applyBorder="1" applyAlignment="1">
      <alignment horizontal="center" vertical="center" wrapText="1"/>
    </xf>
    <xf numFmtId="0" fontId="65" fillId="5" borderId="17" xfId="0" applyFont="1" applyFill="1" applyBorder="1" applyAlignment="1">
      <alignment horizontal="right" vertical="top" wrapText="1"/>
    </xf>
    <xf numFmtId="0" fontId="35" fillId="5" borderId="17" xfId="0" applyFont="1" applyFill="1" applyBorder="1" applyAlignment="1">
      <alignment horizontal="right" vertical="top" wrapText="1"/>
    </xf>
    <xf numFmtId="0" fontId="90" fillId="5" borderId="17" xfId="0" applyFont="1" applyFill="1" applyBorder="1" applyAlignment="1">
      <alignment horizontal="center" vertical="center" wrapText="1"/>
    </xf>
    <xf numFmtId="0" fontId="88" fillId="5" borderId="113" xfId="0" applyFont="1" applyFill="1" applyBorder="1" applyAlignment="1">
      <alignment horizontal="center" vertical="center" wrapText="1"/>
    </xf>
    <xf numFmtId="0" fontId="88" fillId="5" borderId="50" xfId="0" applyFont="1" applyFill="1" applyBorder="1" applyAlignment="1">
      <alignment horizontal="center" vertical="center" wrapText="1"/>
    </xf>
    <xf numFmtId="0" fontId="88" fillId="5" borderId="60" xfId="0" applyFont="1" applyFill="1" applyBorder="1" applyAlignment="1">
      <alignment horizontal="center" vertical="center" wrapText="1"/>
    </xf>
    <xf numFmtId="0" fontId="0" fillId="3" borderId="42" xfId="0" applyFill="1" applyBorder="1" applyAlignment="1" applyProtection="1">
      <alignment vertical="center" wrapText="1"/>
      <protection hidden="1"/>
    </xf>
    <xf numFmtId="0" fontId="0" fillId="3" borderId="43" xfId="0" applyFill="1" applyBorder="1" applyAlignment="1" applyProtection="1">
      <alignment vertical="center" wrapText="1"/>
      <protection hidden="1"/>
    </xf>
    <xf numFmtId="0" fontId="0" fillId="3" borderId="44" xfId="0" applyFill="1" applyBorder="1" applyAlignment="1" applyProtection="1">
      <alignment vertical="center" wrapText="1"/>
      <protection hidden="1"/>
    </xf>
    <xf numFmtId="0" fontId="0" fillId="3" borderId="45" xfId="0" applyFill="1"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0" fillId="3" borderId="46" xfId="0" applyFill="1" applyBorder="1" applyAlignment="1" applyProtection="1">
      <alignment vertical="center" wrapText="1"/>
      <protection hidden="1"/>
    </xf>
    <xf numFmtId="0" fontId="0" fillId="3" borderId="47" xfId="0" applyFill="1" applyBorder="1" applyAlignment="1" applyProtection="1">
      <alignment vertical="center" wrapText="1"/>
      <protection hidden="1"/>
    </xf>
    <xf numFmtId="0" fontId="0" fillId="3" borderId="48" xfId="0" applyFill="1" applyBorder="1" applyAlignment="1" applyProtection="1">
      <alignment vertical="center" wrapText="1"/>
      <protection hidden="1"/>
    </xf>
    <xf numFmtId="0" fontId="0" fillId="3" borderId="49" xfId="0" applyFill="1" applyBorder="1" applyAlignment="1" applyProtection="1">
      <alignment vertical="center" wrapText="1"/>
      <protection hidden="1"/>
    </xf>
    <xf numFmtId="38" fontId="103" fillId="0" borderId="95" xfId="2" applyFont="1" applyFill="1" applyBorder="1" applyAlignment="1" applyProtection="1">
      <alignment horizontal="center" vertical="top" wrapText="1"/>
      <protection locked="0"/>
    </xf>
    <xf numFmtId="38" fontId="103" fillId="0" borderId="52" xfId="2" applyFont="1" applyFill="1" applyBorder="1" applyAlignment="1" applyProtection="1">
      <alignment horizontal="center" vertical="top" wrapText="1"/>
      <protection locked="0"/>
    </xf>
    <xf numFmtId="38" fontId="103" fillId="0" borderId="53" xfId="2" applyFont="1" applyFill="1" applyBorder="1" applyAlignment="1" applyProtection="1">
      <alignment horizontal="center" vertical="top" wrapText="1"/>
      <protection locked="0"/>
    </xf>
    <xf numFmtId="0" fontId="79" fillId="5" borderId="3" xfId="0" applyFont="1" applyFill="1" applyBorder="1" applyAlignment="1">
      <alignment horizontal="center" wrapText="1"/>
    </xf>
    <xf numFmtId="0" fontId="79" fillId="5" borderId="0" xfId="0" applyFont="1" applyFill="1" applyBorder="1" applyAlignment="1">
      <alignment horizontal="center" wrapText="1"/>
    </xf>
    <xf numFmtId="0" fontId="79" fillId="5" borderId="4" xfId="0" applyFont="1" applyFill="1" applyBorder="1" applyAlignment="1">
      <alignment horizontal="center" wrapText="1"/>
    </xf>
    <xf numFmtId="0" fontId="65" fillId="5" borderId="122" xfId="0" applyFont="1" applyFill="1" applyBorder="1" applyAlignment="1">
      <alignment horizontal="right" vertical="top" wrapText="1"/>
    </xf>
    <xf numFmtId="0" fontId="35" fillId="5" borderId="122" xfId="0" applyFont="1" applyFill="1" applyBorder="1" applyAlignment="1">
      <alignment horizontal="right" vertical="top" wrapText="1"/>
    </xf>
    <xf numFmtId="0" fontId="65" fillId="5" borderId="20" xfId="0" applyFont="1" applyFill="1" applyBorder="1" applyAlignment="1">
      <alignment horizontal="right" vertical="top" wrapText="1"/>
    </xf>
    <xf numFmtId="0" fontId="35" fillId="5" borderId="20" xfId="0" applyFont="1" applyFill="1" applyBorder="1" applyAlignment="1">
      <alignment horizontal="right" vertical="top" wrapText="1"/>
    </xf>
    <xf numFmtId="0" fontId="80" fillId="5" borderId="3" xfId="0" applyFont="1" applyFill="1" applyBorder="1" applyAlignment="1">
      <alignment horizontal="center" vertical="center" wrapText="1"/>
    </xf>
    <xf numFmtId="0" fontId="81" fillId="5" borderId="0" xfId="0" applyFont="1" applyFill="1" applyBorder="1" applyAlignment="1">
      <alignment horizontal="center" vertical="center" wrapText="1"/>
    </xf>
    <xf numFmtId="0" fontId="81" fillId="5" borderId="4" xfId="0" applyFont="1" applyFill="1" applyBorder="1" applyAlignment="1">
      <alignment horizontal="center" vertical="center" wrapText="1"/>
    </xf>
    <xf numFmtId="0" fontId="81" fillId="5" borderId="3" xfId="0" applyFont="1" applyFill="1" applyBorder="1" applyAlignment="1">
      <alignment horizontal="center" vertical="center" wrapText="1"/>
    </xf>
    <xf numFmtId="0" fontId="81" fillId="5" borderId="5" xfId="0" applyFont="1" applyFill="1" applyBorder="1" applyAlignment="1">
      <alignment horizontal="center" vertical="center" wrapText="1"/>
    </xf>
    <xf numFmtId="0" fontId="81" fillId="5" borderId="6" xfId="0" applyFont="1" applyFill="1" applyBorder="1" applyAlignment="1">
      <alignment horizontal="center" vertical="center" wrapText="1"/>
    </xf>
    <xf numFmtId="0" fontId="81" fillId="5" borderId="7" xfId="0" applyFont="1" applyFill="1" applyBorder="1" applyAlignment="1">
      <alignment horizontal="center" vertical="center" wrapText="1"/>
    </xf>
    <xf numFmtId="0" fontId="65" fillId="5" borderId="20" xfId="0" applyFont="1" applyFill="1" applyBorder="1" applyAlignment="1">
      <alignment horizontal="right" vertical="top"/>
    </xf>
    <xf numFmtId="0" fontId="77" fillId="5" borderId="15" xfId="0" applyFont="1" applyFill="1" applyBorder="1" applyAlignment="1">
      <alignment horizontal="left" vertical="center"/>
    </xf>
    <xf numFmtId="0" fontId="77" fillId="5" borderId="16" xfId="0" applyFont="1" applyFill="1" applyBorder="1" applyAlignment="1">
      <alignment horizontal="left" vertical="center"/>
    </xf>
    <xf numFmtId="0" fontId="73" fillId="5" borderId="8" xfId="0" applyFont="1" applyFill="1" applyBorder="1" applyAlignment="1">
      <alignment horizontal="center" vertical="center" wrapText="1"/>
    </xf>
    <xf numFmtId="0" fontId="74" fillId="5" borderId="1" xfId="0" applyFont="1" applyFill="1" applyBorder="1" applyAlignment="1">
      <alignment horizontal="center" vertical="center" wrapText="1"/>
    </xf>
    <xf numFmtId="0" fontId="74" fillId="5" borderId="2" xfId="0" applyFont="1" applyFill="1" applyBorder="1" applyAlignment="1">
      <alignment horizontal="center" vertical="center" wrapText="1"/>
    </xf>
    <xf numFmtId="0" fontId="74" fillId="5" borderId="7" xfId="0" applyFont="1" applyFill="1" applyBorder="1" applyAlignment="1">
      <alignment horizontal="center" vertical="center" wrapText="1"/>
    </xf>
    <xf numFmtId="0" fontId="75" fillId="5" borderId="8" xfId="0" applyFont="1" applyFill="1" applyBorder="1" applyAlignment="1">
      <alignment horizontal="center" vertical="center" wrapText="1"/>
    </xf>
    <xf numFmtId="0" fontId="66" fillId="5" borderId="8" xfId="0" applyFont="1" applyFill="1" applyBorder="1" applyAlignment="1">
      <alignment horizontal="left" vertical="center"/>
    </xf>
    <xf numFmtId="0" fontId="76" fillId="5" borderId="1" xfId="0" applyFont="1" applyFill="1" applyBorder="1" applyAlignment="1">
      <alignment horizontal="left" vertical="center"/>
    </xf>
    <xf numFmtId="0" fontId="76" fillId="5" borderId="2" xfId="0" applyFont="1" applyFill="1" applyBorder="1" applyAlignment="1">
      <alignment horizontal="left" vertical="center"/>
    </xf>
    <xf numFmtId="0" fontId="76" fillId="5" borderId="3" xfId="0" applyFont="1" applyFill="1" applyBorder="1" applyAlignment="1">
      <alignment horizontal="left" vertical="center"/>
    </xf>
    <xf numFmtId="0" fontId="76" fillId="5" borderId="0" xfId="0" applyFont="1" applyFill="1" applyBorder="1" applyAlignment="1">
      <alignment horizontal="left" vertical="center"/>
    </xf>
    <xf numFmtId="0" fontId="76" fillId="5" borderId="4" xfId="0" applyFont="1" applyFill="1" applyBorder="1" applyAlignment="1">
      <alignment horizontal="left" vertical="center"/>
    </xf>
    <xf numFmtId="0" fontId="76" fillId="5" borderId="5" xfId="0" applyFont="1" applyFill="1" applyBorder="1" applyAlignment="1">
      <alignment horizontal="left" vertical="center"/>
    </xf>
    <xf numFmtId="0" fontId="76" fillId="5" borderId="6" xfId="0" applyFont="1" applyFill="1" applyBorder="1" applyAlignment="1">
      <alignment horizontal="left" vertical="center"/>
    </xf>
    <xf numFmtId="0" fontId="76" fillId="5" borderId="7" xfId="0" applyFont="1" applyFill="1" applyBorder="1" applyAlignment="1">
      <alignment horizontal="left" vertical="center"/>
    </xf>
    <xf numFmtId="0" fontId="77" fillId="9" borderId="115" xfId="0" applyFont="1" applyFill="1" applyBorder="1" applyAlignment="1">
      <alignment horizontal="center" vertical="center"/>
    </xf>
    <xf numFmtId="0" fontId="77" fillId="9" borderId="116" xfId="0" applyFont="1" applyFill="1" applyBorder="1" applyAlignment="1">
      <alignment horizontal="center" vertical="center"/>
    </xf>
    <xf numFmtId="0" fontId="77" fillId="9" borderId="117" xfId="0" applyFont="1" applyFill="1" applyBorder="1" applyAlignment="1">
      <alignment horizontal="center" vertical="center"/>
    </xf>
    <xf numFmtId="0" fontId="65" fillId="5" borderId="18" xfId="0" applyFont="1" applyFill="1" applyBorder="1" applyAlignment="1">
      <alignment horizontal="right" vertical="top"/>
    </xf>
    <xf numFmtId="0" fontId="65" fillId="5" borderId="121" xfId="0" applyFont="1" applyFill="1" applyBorder="1" applyAlignment="1">
      <alignment horizontal="right" vertical="top"/>
    </xf>
    <xf numFmtId="0" fontId="86" fillId="5" borderId="17" xfId="0"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5" xfId="0" applyFont="1" applyFill="1" applyBorder="1" applyAlignment="1">
      <alignment horizontal="center" vertical="center" wrapText="1"/>
    </xf>
    <xf numFmtId="38" fontId="104" fillId="0" borderId="95" xfId="2" applyFont="1" applyFill="1" applyBorder="1" applyAlignment="1" applyProtection="1">
      <alignment horizontal="center" vertical="top"/>
      <protection locked="0"/>
    </xf>
    <xf numFmtId="38" fontId="104" fillId="0" borderId="52" xfId="2" applyFont="1" applyFill="1" applyBorder="1" applyAlignment="1" applyProtection="1">
      <alignment horizontal="center" vertical="top"/>
      <protection locked="0"/>
    </xf>
    <xf numFmtId="38" fontId="104" fillId="0" borderId="53" xfId="2" applyFont="1" applyFill="1" applyBorder="1" applyAlignment="1" applyProtection="1">
      <alignment horizontal="center" vertical="top"/>
      <protection locked="0"/>
    </xf>
    <xf numFmtId="38" fontId="104" fillId="0" borderId="95" xfId="2" applyFont="1" applyFill="1" applyBorder="1" applyAlignment="1" applyProtection="1">
      <alignment horizontal="center" vertical="top" wrapText="1"/>
      <protection locked="0"/>
    </xf>
    <xf numFmtId="38" fontId="104" fillId="0" borderId="52" xfId="2" applyFont="1" applyFill="1" applyBorder="1" applyAlignment="1" applyProtection="1">
      <alignment horizontal="center" vertical="top" wrapText="1"/>
      <protection locked="0"/>
    </xf>
    <xf numFmtId="38" fontId="104" fillId="0" borderId="53" xfId="2" applyFont="1" applyFill="1" applyBorder="1" applyAlignment="1" applyProtection="1">
      <alignment horizontal="center" vertical="top" wrapText="1"/>
      <protection locked="0"/>
    </xf>
    <xf numFmtId="0" fontId="75" fillId="5" borderId="3" xfId="0" applyFont="1" applyFill="1" applyBorder="1" applyAlignment="1">
      <alignment horizontal="left" vertical="top"/>
    </xf>
    <xf numFmtId="0" fontId="75" fillId="5" borderId="0" xfId="0" applyFont="1" applyFill="1" applyBorder="1" applyAlignment="1">
      <alignment horizontal="left" vertical="top"/>
    </xf>
    <xf numFmtId="0" fontId="75" fillId="5" borderId="4" xfId="0" applyFont="1" applyFill="1" applyBorder="1" applyAlignment="1">
      <alignment horizontal="left" vertical="top"/>
    </xf>
    <xf numFmtId="0" fontId="80" fillId="5" borderId="123" xfId="0" applyFont="1" applyFill="1" applyBorder="1" applyAlignment="1">
      <alignment horizontal="center" vertical="center" wrapText="1"/>
    </xf>
    <xf numFmtId="0" fontId="81" fillId="5" borderId="123" xfId="0" applyFont="1" applyFill="1" applyBorder="1" applyAlignment="1">
      <alignment horizontal="center" vertical="center" wrapText="1"/>
    </xf>
    <xf numFmtId="0" fontId="81" fillId="5" borderId="126" xfId="0" applyFont="1" applyFill="1" applyBorder="1" applyAlignment="1">
      <alignment horizontal="center" vertical="center" wrapText="1"/>
    </xf>
    <xf numFmtId="0" fontId="65" fillId="5" borderId="123" xfId="0" applyFont="1" applyFill="1" applyBorder="1" applyAlignment="1">
      <alignment horizontal="center" vertical="center" wrapText="1"/>
    </xf>
    <xf numFmtId="0" fontId="65" fillId="5" borderId="124" xfId="0" applyFont="1" applyFill="1" applyBorder="1" applyAlignment="1">
      <alignment horizontal="center" vertical="center" wrapText="1"/>
    </xf>
    <xf numFmtId="0" fontId="65" fillId="5" borderId="126" xfId="0" applyFont="1" applyFill="1" applyBorder="1" applyAlignment="1">
      <alignment horizontal="center" vertical="center" wrapText="1"/>
    </xf>
    <xf numFmtId="0" fontId="65" fillId="5" borderId="127" xfId="0" applyFont="1" applyFill="1" applyBorder="1" applyAlignment="1">
      <alignment horizontal="center" vertical="center" wrapText="1"/>
    </xf>
    <xf numFmtId="0" fontId="65" fillId="5" borderId="125" xfId="0" applyFont="1" applyFill="1" applyBorder="1" applyAlignment="1">
      <alignment horizontal="center" vertical="center" wrapText="1"/>
    </xf>
    <xf numFmtId="0" fontId="65" fillId="5" borderId="128" xfId="0" applyFont="1" applyFill="1" applyBorder="1" applyAlignment="1">
      <alignment horizontal="center" vertical="center" wrapText="1"/>
    </xf>
    <xf numFmtId="0" fontId="65" fillId="5" borderId="42" xfId="0" applyFont="1" applyFill="1" applyBorder="1" applyAlignment="1">
      <alignment horizontal="right" vertical="top" wrapText="1"/>
    </xf>
    <xf numFmtId="0" fontId="65" fillId="5" borderId="43" xfId="0" applyFont="1" applyFill="1" applyBorder="1" applyAlignment="1">
      <alignment horizontal="right" vertical="top" wrapText="1"/>
    </xf>
    <xf numFmtId="0" fontId="65" fillId="5" borderId="44" xfId="0" applyFont="1" applyFill="1" applyBorder="1" applyAlignment="1">
      <alignment horizontal="right" vertical="top" wrapText="1"/>
    </xf>
    <xf numFmtId="0" fontId="35" fillId="5" borderId="113" xfId="0" applyFont="1" applyFill="1" applyBorder="1" applyAlignment="1">
      <alignment horizontal="center" vertical="center" wrapText="1"/>
    </xf>
    <xf numFmtId="0" fontId="35" fillId="5" borderId="50" xfId="0" applyFont="1" applyFill="1" applyBorder="1" applyAlignment="1">
      <alignment horizontal="center" vertical="center" wrapText="1"/>
    </xf>
    <xf numFmtId="0" fontId="35" fillId="5" borderId="60" xfId="0" applyFont="1" applyFill="1" applyBorder="1" applyAlignment="1">
      <alignment horizontal="center" vertical="center" wrapText="1"/>
    </xf>
    <xf numFmtId="0" fontId="65" fillId="5" borderId="5" xfId="0" applyFont="1" applyFill="1" applyBorder="1" applyAlignment="1">
      <alignment horizontal="center" wrapText="1"/>
    </xf>
    <xf numFmtId="0" fontId="65" fillId="5" borderId="6" xfId="0" applyFont="1" applyFill="1" applyBorder="1" applyAlignment="1">
      <alignment horizontal="center" wrapText="1"/>
    </xf>
    <xf numFmtId="0" fontId="65" fillId="5" borderId="7" xfId="0" applyFont="1" applyFill="1" applyBorder="1" applyAlignment="1">
      <alignment horizontal="center" wrapText="1"/>
    </xf>
    <xf numFmtId="0" fontId="65" fillId="5" borderId="18" xfId="0" applyFont="1" applyFill="1" applyBorder="1" applyAlignment="1">
      <alignment horizontal="right" vertical="top" wrapText="1"/>
    </xf>
    <xf numFmtId="0" fontId="84" fillId="5" borderId="8" xfId="0" applyFont="1" applyFill="1" applyBorder="1" applyAlignment="1">
      <alignment horizontal="left" vertical="center" wrapText="1"/>
    </xf>
    <xf numFmtId="0" fontId="84" fillId="5" borderId="1" xfId="0" applyFont="1" applyFill="1" applyBorder="1" applyAlignment="1">
      <alignment horizontal="left" vertical="center" wrapText="1"/>
    </xf>
    <xf numFmtId="0" fontId="84" fillId="5" borderId="2" xfId="0" applyFont="1" applyFill="1" applyBorder="1" applyAlignment="1">
      <alignment horizontal="left" vertical="center" wrapText="1"/>
    </xf>
    <xf numFmtId="0" fontId="84" fillId="5" borderId="5" xfId="0" applyFont="1" applyFill="1" applyBorder="1" applyAlignment="1">
      <alignment horizontal="left" vertical="center" wrapText="1"/>
    </xf>
    <xf numFmtId="0" fontId="84" fillId="5" borderId="6" xfId="0" applyFont="1" applyFill="1" applyBorder="1" applyAlignment="1">
      <alignment horizontal="left" vertical="center" wrapText="1"/>
    </xf>
    <xf numFmtId="0" fontId="84" fillId="5" borderId="7" xfId="0" applyFont="1" applyFill="1" applyBorder="1" applyAlignment="1">
      <alignment horizontal="left" vertical="center" wrapText="1"/>
    </xf>
    <xf numFmtId="0" fontId="65" fillId="5" borderId="3" xfId="0" applyFont="1" applyFill="1" applyBorder="1" applyAlignment="1">
      <alignment horizontal="center" vertical="center" wrapText="1"/>
    </xf>
    <xf numFmtId="0" fontId="65" fillId="5" borderId="0" xfId="0" applyFont="1" applyFill="1" applyBorder="1" applyAlignment="1">
      <alignment horizontal="center" vertical="center" wrapText="1"/>
    </xf>
    <xf numFmtId="0" fontId="65" fillId="5" borderId="4" xfId="0" applyFont="1" applyFill="1" applyBorder="1" applyAlignment="1">
      <alignment horizontal="center" vertical="center" wrapText="1"/>
    </xf>
    <xf numFmtId="0" fontId="65" fillId="5" borderId="5" xfId="0" applyFont="1" applyFill="1" applyBorder="1" applyAlignment="1">
      <alignment horizontal="center" vertical="center" wrapText="1"/>
    </xf>
    <xf numFmtId="0" fontId="65" fillId="5" borderId="6" xfId="0" applyFont="1" applyFill="1" applyBorder="1" applyAlignment="1">
      <alignment horizontal="center" vertical="center" wrapText="1"/>
    </xf>
    <xf numFmtId="0" fontId="65" fillId="5" borderId="7" xfId="0" applyFont="1" applyFill="1" applyBorder="1" applyAlignment="1">
      <alignment horizontal="center" vertical="center" wrapText="1"/>
    </xf>
    <xf numFmtId="0" fontId="77" fillId="5" borderId="74" xfId="0" applyFont="1" applyFill="1" applyBorder="1" applyAlignment="1">
      <alignment horizontal="left" vertical="center"/>
    </xf>
    <xf numFmtId="0" fontId="68" fillId="5" borderId="75" xfId="0" applyFont="1" applyFill="1" applyBorder="1" applyAlignment="1">
      <alignment horizontal="left" vertical="center"/>
    </xf>
    <xf numFmtId="0" fontId="68" fillId="5" borderId="76" xfId="0" applyFont="1" applyFill="1" applyBorder="1" applyAlignment="1">
      <alignment horizontal="left" vertical="center"/>
    </xf>
    <xf numFmtId="0" fontId="69" fillId="5" borderId="111" xfId="0" applyFont="1" applyFill="1" applyBorder="1" applyAlignment="1">
      <alignment horizontal="center" vertical="center"/>
    </xf>
    <xf numFmtId="0" fontId="31" fillId="5" borderId="43" xfId="0" applyFont="1" applyFill="1" applyBorder="1" applyAlignment="1">
      <alignment horizontal="center" vertical="center"/>
    </xf>
    <xf numFmtId="0" fontId="31" fillId="5" borderId="118" xfId="0" applyFont="1" applyFill="1" applyBorder="1" applyAlignment="1">
      <alignment horizontal="center" vertical="center"/>
    </xf>
    <xf numFmtId="0" fontId="31" fillId="5" borderId="5" xfId="0" applyFont="1" applyFill="1" applyBorder="1" applyAlignment="1">
      <alignment horizontal="center" vertical="center"/>
    </xf>
    <xf numFmtId="0" fontId="31" fillId="5" borderId="6" xfId="0" applyFont="1" applyFill="1" applyBorder="1" applyAlignment="1">
      <alignment horizontal="center" vertical="center"/>
    </xf>
    <xf numFmtId="0" fontId="31" fillId="5" borderId="7" xfId="0" applyFont="1" applyFill="1" applyBorder="1" applyAlignment="1">
      <alignment horizontal="center" vertical="center"/>
    </xf>
    <xf numFmtId="0" fontId="78" fillId="5" borderId="16" xfId="0" applyFont="1" applyFill="1" applyBorder="1" applyAlignment="1">
      <alignment horizontal="center" vertical="center"/>
    </xf>
    <xf numFmtId="0" fontId="79" fillId="5" borderId="16" xfId="0" applyFont="1" applyFill="1" applyBorder="1" applyAlignment="1">
      <alignment horizontal="center" vertical="center"/>
    </xf>
    <xf numFmtId="0" fontId="68" fillId="5" borderId="18" xfId="0" applyFont="1" applyFill="1" applyBorder="1" applyAlignment="1">
      <alignment horizontal="center" vertical="center" wrapText="1"/>
    </xf>
    <xf numFmtId="0" fontId="68" fillId="5" borderId="19" xfId="0" applyFont="1" applyFill="1" applyBorder="1" applyAlignment="1">
      <alignment horizontal="center" vertical="center" wrapText="1"/>
    </xf>
    <xf numFmtId="0" fontId="68" fillId="5" borderId="20" xfId="0" applyFont="1" applyFill="1" applyBorder="1" applyAlignment="1">
      <alignment horizontal="center" vertical="center" wrapText="1"/>
    </xf>
    <xf numFmtId="0" fontId="65" fillId="5" borderId="16" xfId="0" applyFont="1" applyFill="1" applyBorder="1" applyAlignment="1">
      <alignment horizontal="right" vertical="top"/>
    </xf>
    <xf numFmtId="0" fontId="82" fillId="5" borderId="15" xfId="0" applyFont="1" applyFill="1" applyBorder="1" applyAlignment="1">
      <alignment horizontal="center" vertical="center"/>
    </xf>
    <xf numFmtId="0" fontId="75" fillId="5" borderId="2" xfId="0" applyFont="1" applyFill="1" applyBorder="1" applyAlignment="1">
      <alignment horizontal="center" vertical="center"/>
    </xf>
    <xf numFmtId="0" fontId="75" fillId="5" borderId="16" xfId="0" applyFont="1" applyFill="1" applyBorder="1" applyAlignment="1">
      <alignment horizontal="center" vertical="center"/>
    </xf>
    <xf numFmtId="0" fontId="75" fillId="5" borderId="8" xfId="0" applyFont="1" applyFill="1" applyBorder="1" applyAlignment="1">
      <alignment horizontal="center" vertical="center"/>
    </xf>
    <xf numFmtId="0" fontId="83" fillId="5" borderId="0" xfId="0" applyFont="1" applyFill="1" applyBorder="1" applyAlignment="1">
      <alignment horizontal="center" vertical="center" wrapText="1"/>
    </xf>
    <xf numFmtId="0" fontId="83" fillId="5" borderId="4" xfId="0" applyFont="1" applyFill="1" applyBorder="1" applyAlignment="1">
      <alignment horizontal="center" vertical="center" wrapText="1"/>
    </xf>
    <xf numFmtId="0" fontId="83" fillId="5" borderId="6" xfId="0" applyFont="1" applyFill="1" applyBorder="1" applyAlignment="1">
      <alignment horizontal="center" vertical="center" wrapText="1"/>
    </xf>
    <xf numFmtId="0" fontId="83" fillId="5" borderId="7" xfId="0" applyFont="1" applyFill="1" applyBorder="1" applyAlignment="1">
      <alignment horizontal="center" vertical="center" wrapText="1"/>
    </xf>
    <xf numFmtId="0" fontId="84" fillId="5" borderId="3" xfId="0" applyFont="1" applyFill="1" applyBorder="1" applyAlignment="1">
      <alignment horizontal="left" vertical="center" wrapText="1"/>
    </xf>
    <xf numFmtId="0" fontId="84" fillId="5" borderId="0" xfId="0" applyFont="1" applyFill="1" applyBorder="1" applyAlignment="1">
      <alignment horizontal="left" vertical="center" wrapText="1"/>
    </xf>
    <xf numFmtId="0" fontId="84" fillId="5" borderId="4" xfId="0" applyFont="1" applyFill="1" applyBorder="1" applyAlignment="1">
      <alignment horizontal="left" vertical="center" wrapText="1"/>
    </xf>
    <xf numFmtId="0" fontId="59" fillId="5" borderId="16" xfId="0" applyFont="1" applyFill="1" applyBorder="1" applyAlignment="1">
      <alignment horizontal="center" vertical="center"/>
    </xf>
    <xf numFmtId="0" fontId="59" fillId="5" borderId="16" xfId="0" applyFont="1" applyFill="1" applyBorder="1" applyAlignment="1">
      <alignment horizontal="center" vertical="center" wrapText="1"/>
    </xf>
    <xf numFmtId="177" fontId="37" fillId="3" borderId="74" xfId="0" applyNumberFormat="1" applyFont="1" applyFill="1" applyBorder="1" applyAlignment="1" applyProtection="1">
      <alignment horizontal="right" vertical="center" shrinkToFit="1"/>
      <protection locked="0"/>
    </xf>
    <xf numFmtId="177" fontId="37" fillId="3" borderId="75" xfId="0" applyNumberFormat="1" applyFont="1" applyFill="1" applyBorder="1" applyAlignment="1" applyProtection="1">
      <alignment horizontal="right" vertical="center" shrinkToFit="1"/>
      <protection locked="0"/>
    </xf>
    <xf numFmtId="177" fontId="37" fillId="3" borderId="76" xfId="0" applyNumberFormat="1" applyFont="1" applyFill="1" applyBorder="1" applyAlignment="1" applyProtection="1">
      <alignment horizontal="right" vertical="center" shrinkToFit="1"/>
      <protection locked="0"/>
    </xf>
    <xf numFmtId="0" fontId="37" fillId="3" borderId="74" xfId="0" applyFont="1" applyFill="1" applyBorder="1" applyAlignment="1" applyProtection="1">
      <alignment horizontal="right" vertical="center" shrinkToFit="1"/>
      <protection locked="0"/>
    </xf>
    <xf numFmtId="0" fontId="37" fillId="3" borderId="75" xfId="0" applyFont="1" applyFill="1" applyBorder="1" applyAlignment="1" applyProtection="1">
      <alignment horizontal="right" vertical="center" shrinkToFit="1"/>
      <protection locked="0"/>
    </xf>
    <xf numFmtId="0" fontId="37" fillId="3" borderId="76" xfId="0" applyFont="1" applyFill="1" applyBorder="1" applyAlignment="1" applyProtection="1">
      <alignment horizontal="right" vertical="center" shrinkToFit="1"/>
      <protection locked="0"/>
    </xf>
    <xf numFmtId="0" fontId="37" fillId="3" borderId="74" xfId="0" applyFont="1" applyFill="1" applyBorder="1" applyAlignment="1" applyProtection="1">
      <alignment vertical="center" shrinkToFit="1"/>
      <protection locked="0"/>
    </xf>
    <xf numFmtId="0" fontId="37" fillId="3" borderId="75" xfId="0" applyFont="1" applyFill="1" applyBorder="1" applyAlignment="1" applyProtection="1">
      <alignment vertical="center" shrinkToFit="1"/>
      <protection locked="0"/>
    </xf>
    <xf numFmtId="0" fontId="37" fillId="3" borderId="76" xfId="0" applyFont="1" applyFill="1" applyBorder="1" applyAlignment="1" applyProtection="1">
      <alignment vertical="center" shrinkToFit="1"/>
      <protection locked="0"/>
    </xf>
    <xf numFmtId="0" fontId="37" fillId="3" borderId="77" xfId="0" applyFont="1" applyFill="1" applyBorder="1" applyAlignment="1" applyProtection="1">
      <alignment vertical="center" shrinkToFit="1"/>
      <protection locked="0"/>
    </xf>
    <xf numFmtId="0" fontId="37" fillId="3" borderId="61" xfId="0" applyFont="1" applyFill="1" applyBorder="1" applyAlignment="1" applyProtection="1">
      <alignment vertical="center" shrinkToFit="1"/>
      <protection locked="0"/>
    </xf>
    <xf numFmtId="0" fontId="37" fillId="3" borderId="59" xfId="0" applyFont="1" applyFill="1" applyBorder="1" applyAlignment="1" applyProtection="1">
      <alignment vertical="center" shrinkToFit="1"/>
      <protection locked="0"/>
    </xf>
    <xf numFmtId="177" fontId="37" fillId="3" borderId="77" xfId="0" applyNumberFormat="1" applyFont="1" applyFill="1" applyBorder="1" applyAlignment="1" applyProtection="1">
      <alignment horizontal="right" vertical="center" shrinkToFit="1"/>
      <protection locked="0"/>
    </xf>
    <xf numFmtId="177" fontId="37" fillId="3" borderId="61" xfId="0" applyNumberFormat="1" applyFont="1" applyFill="1" applyBorder="1" applyAlignment="1" applyProtection="1">
      <alignment horizontal="right" vertical="center" shrinkToFit="1"/>
      <protection locked="0"/>
    </xf>
    <xf numFmtId="177" fontId="37" fillId="3" borderId="59" xfId="0" applyNumberFormat="1" applyFont="1" applyFill="1" applyBorder="1" applyAlignment="1" applyProtection="1">
      <alignment horizontal="right" vertical="center" shrinkToFit="1"/>
      <protection locked="0"/>
    </xf>
    <xf numFmtId="0" fontId="59" fillId="3" borderId="74" xfId="0" applyFont="1" applyFill="1" applyBorder="1" applyAlignment="1" applyProtection="1">
      <alignment vertical="center" shrinkToFit="1"/>
      <protection locked="0"/>
    </xf>
    <xf numFmtId="0" fontId="59" fillId="3" borderId="75" xfId="0" applyFont="1" applyFill="1" applyBorder="1" applyAlignment="1" applyProtection="1">
      <alignment vertical="center" shrinkToFit="1"/>
      <protection locked="0"/>
    </xf>
    <xf numFmtId="0" fontId="59" fillId="3" borderId="76" xfId="0" applyFont="1" applyFill="1" applyBorder="1" applyAlignment="1" applyProtection="1">
      <alignment vertical="center" shrinkToFit="1"/>
      <protection locked="0"/>
    </xf>
    <xf numFmtId="0" fontId="22" fillId="3" borderId="45" xfId="1" applyFill="1" applyBorder="1" applyAlignment="1">
      <alignment horizontal="left" vertical="center"/>
    </xf>
    <xf numFmtId="0" fontId="22" fillId="3" borderId="0" xfId="1" applyFill="1" applyBorder="1" applyAlignment="1">
      <alignment horizontal="left" vertical="center"/>
    </xf>
    <xf numFmtId="0" fontId="22" fillId="3" borderId="46" xfId="1" applyFill="1" applyBorder="1" applyAlignment="1">
      <alignment horizontal="left" vertical="center"/>
    </xf>
    <xf numFmtId="0" fontId="0" fillId="5" borderId="15" xfId="0" applyFill="1" applyBorder="1" applyAlignment="1" applyProtection="1">
      <alignment horizontal="center" vertical="center" shrinkToFit="1"/>
      <protection hidden="1"/>
    </xf>
    <xf numFmtId="177" fontId="0" fillId="5" borderId="17" xfId="0" applyNumberFormat="1" applyFill="1" applyBorder="1" applyAlignment="1" applyProtection="1">
      <alignment horizontal="center" vertical="center" shrinkToFit="1"/>
      <protection hidden="1"/>
    </xf>
    <xf numFmtId="177" fontId="0" fillId="5" borderId="15" xfId="0" applyNumberFormat="1" applyFill="1" applyBorder="1" applyAlignment="1" applyProtection="1">
      <alignment horizontal="center" vertical="center" shrinkToFit="1"/>
      <protection hidden="1"/>
    </xf>
    <xf numFmtId="0" fontId="0" fillId="3" borderId="45" xfId="0" applyFill="1" applyBorder="1" applyAlignment="1">
      <alignment horizontal="left" vertical="center" wrapText="1"/>
    </xf>
    <xf numFmtId="0" fontId="0" fillId="3" borderId="0" xfId="0" applyFill="1" applyBorder="1" applyAlignment="1">
      <alignment horizontal="left" vertical="center" wrapText="1"/>
    </xf>
    <xf numFmtId="0" fontId="0" fillId="3" borderId="46" xfId="0" applyFill="1" applyBorder="1" applyAlignment="1">
      <alignment horizontal="left" vertical="center" wrapText="1"/>
    </xf>
    <xf numFmtId="177" fontId="59" fillId="3" borderId="74" xfId="0" applyNumberFormat="1" applyFont="1" applyFill="1" applyBorder="1" applyAlignment="1" applyProtection="1">
      <alignment horizontal="right" vertical="center" shrinkToFit="1"/>
      <protection locked="0"/>
    </xf>
    <xf numFmtId="177" fontId="59" fillId="3" borderId="75" xfId="0" applyNumberFormat="1" applyFont="1" applyFill="1" applyBorder="1" applyAlignment="1" applyProtection="1">
      <alignment horizontal="right" vertical="center" shrinkToFit="1"/>
      <protection locked="0"/>
    </xf>
    <xf numFmtId="177" fontId="59" fillId="3" borderId="76" xfId="0" applyNumberFormat="1" applyFont="1" applyFill="1" applyBorder="1" applyAlignment="1" applyProtection="1">
      <alignment horizontal="right" vertical="center" shrinkToFit="1"/>
      <protection locked="0"/>
    </xf>
    <xf numFmtId="0" fontId="59" fillId="5" borderId="8" xfId="0" applyFont="1" applyFill="1" applyBorder="1" applyAlignment="1">
      <alignment horizontal="center" vertical="center" shrinkToFit="1"/>
    </xf>
    <xf numFmtId="0" fontId="59" fillId="5" borderId="0" xfId="0" applyFont="1" applyFill="1" applyBorder="1" applyAlignment="1">
      <alignment horizontal="center" vertical="center" shrinkToFit="1"/>
    </xf>
    <xf numFmtId="177" fontId="57" fillId="3" borderId="77" xfId="0" applyNumberFormat="1" applyFont="1" applyFill="1" applyBorder="1" applyAlignment="1" applyProtection="1">
      <alignment horizontal="right" vertical="center" shrinkToFit="1"/>
      <protection locked="0"/>
    </xf>
    <xf numFmtId="177" fontId="57" fillId="3" borderId="61" xfId="0" applyNumberFormat="1" applyFont="1" applyFill="1" applyBorder="1" applyAlignment="1" applyProtection="1">
      <alignment horizontal="right" vertical="center" shrinkToFit="1"/>
      <protection locked="0"/>
    </xf>
    <xf numFmtId="0" fontId="26" fillId="5" borderId="61" xfId="0" applyFont="1" applyFill="1" applyBorder="1" applyAlignment="1">
      <alignment horizontal="center" vertical="top" shrinkToFit="1"/>
    </xf>
    <xf numFmtId="0" fontId="26" fillId="5" borderId="59" xfId="0" applyFont="1" applyFill="1" applyBorder="1" applyAlignment="1">
      <alignment horizontal="center" vertical="top" shrinkToFit="1"/>
    </xf>
    <xf numFmtId="0" fontId="36" fillId="5" borderId="8" xfId="0" applyFont="1" applyFill="1" applyBorder="1" applyAlignment="1">
      <alignment horizontal="left" vertical="center"/>
    </xf>
    <xf numFmtId="0" fontId="36" fillId="5" borderId="1" xfId="0" applyFont="1" applyFill="1" applyBorder="1" applyAlignment="1">
      <alignment horizontal="left" vertical="center"/>
    </xf>
    <xf numFmtId="0" fontId="36" fillId="5" borderId="2" xfId="0" applyFont="1" applyFill="1" applyBorder="1" applyAlignment="1">
      <alignment horizontal="left" vertical="center"/>
    </xf>
    <xf numFmtId="0" fontId="36" fillId="5" borderId="5" xfId="0" applyFont="1" applyFill="1" applyBorder="1" applyAlignment="1">
      <alignment horizontal="left" vertical="center"/>
    </xf>
    <xf numFmtId="0" fontId="36" fillId="5" borderId="6" xfId="0" applyFont="1" applyFill="1" applyBorder="1" applyAlignment="1">
      <alignment horizontal="left" vertical="center"/>
    </xf>
    <xf numFmtId="0" fontId="36" fillId="5" borderId="7" xfId="0" applyFont="1" applyFill="1" applyBorder="1" applyAlignment="1">
      <alignment horizontal="left" vertical="center"/>
    </xf>
    <xf numFmtId="0" fontId="72" fillId="5" borderId="15" xfId="0" applyFont="1" applyFill="1" applyBorder="1" applyAlignment="1">
      <alignment horizontal="center" vertical="center" wrapText="1"/>
    </xf>
    <xf numFmtId="0" fontId="36" fillId="5" borderId="15" xfId="0" applyFont="1" applyFill="1" applyBorder="1" applyAlignment="1">
      <alignment horizontal="center" vertical="center"/>
    </xf>
    <xf numFmtId="0" fontId="0" fillId="5" borderId="8" xfId="0" applyFill="1" applyBorder="1" applyAlignment="1">
      <alignment horizontal="center" vertical="center" wrapText="1"/>
    </xf>
    <xf numFmtId="0" fontId="0" fillId="5" borderId="1"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26" fillId="5" borderId="15" xfId="0" applyFont="1" applyFill="1" applyBorder="1" applyAlignment="1">
      <alignment horizontal="center" vertical="top" wrapText="1"/>
    </xf>
    <xf numFmtId="0" fontId="93" fillId="5" borderId="15" xfId="0" applyFont="1" applyFill="1" applyBorder="1" applyAlignment="1">
      <alignment horizontal="center" vertical="top"/>
    </xf>
    <xf numFmtId="0" fontId="0" fillId="5" borderId="115" xfId="0" applyFill="1" applyBorder="1" applyAlignment="1">
      <alignment horizontal="center" vertical="center" wrapText="1"/>
    </xf>
    <xf numFmtId="0" fontId="0" fillId="5" borderId="116" xfId="0" applyFill="1" applyBorder="1" applyAlignment="1">
      <alignment horizontal="center" vertical="center" wrapText="1"/>
    </xf>
    <xf numFmtId="0" fontId="0" fillId="5" borderId="117" xfId="0" applyFill="1" applyBorder="1" applyAlignment="1">
      <alignment horizontal="center" vertical="center" wrapText="1"/>
    </xf>
    <xf numFmtId="0" fontId="0" fillId="5" borderId="115" xfId="0" applyFill="1" applyBorder="1" applyAlignment="1">
      <alignment horizontal="center" wrapText="1"/>
    </xf>
    <xf numFmtId="0" fontId="0" fillId="5" borderId="116" xfId="0" applyFill="1" applyBorder="1" applyAlignment="1">
      <alignment horizontal="center" wrapText="1"/>
    </xf>
    <xf numFmtId="0" fontId="0" fillId="5" borderId="117" xfId="0" applyFill="1" applyBorder="1" applyAlignment="1">
      <alignment horizontal="center" wrapText="1"/>
    </xf>
    <xf numFmtId="0" fontId="0" fillId="5" borderId="18" xfId="0" applyFill="1" applyBorder="1" applyAlignment="1">
      <alignment horizontal="center" vertical="top"/>
    </xf>
    <xf numFmtId="0" fontId="0" fillId="5" borderId="19" xfId="0" applyFill="1" applyBorder="1" applyAlignment="1">
      <alignment horizontal="center" vertical="top"/>
    </xf>
    <xf numFmtId="0" fontId="0" fillId="5" borderId="20" xfId="0" applyFill="1" applyBorder="1" applyAlignment="1">
      <alignment horizontal="center" vertical="top"/>
    </xf>
    <xf numFmtId="0" fontId="0" fillId="5" borderId="15" xfId="0" applyFill="1" applyBorder="1" applyAlignment="1">
      <alignment horizontal="center" vertical="top"/>
    </xf>
    <xf numFmtId="0" fontId="72" fillId="5" borderId="1" xfId="0" applyFont="1" applyFill="1" applyBorder="1" applyAlignment="1">
      <alignment horizontal="left" vertical="center" wrapText="1"/>
    </xf>
    <xf numFmtId="0" fontId="72" fillId="5" borderId="0" xfId="0" applyFont="1" applyFill="1" applyBorder="1" applyAlignment="1">
      <alignment horizontal="left" vertical="center" wrapText="1"/>
    </xf>
    <xf numFmtId="0" fontId="72" fillId="5" borderId="6" xfId="0" applyFont="1" applyFill="1" applyBorder="1" applyAlignment="1">
      <alignment horizontal="left" vertical="center" wrapText="1"/>
    </xf>
    <xf numFmtId="0" fontId="0" fillId="5" borderId="8" xfId="0" applyFill="1" applyBorder="1" applyAlignment="1">
      <alignment horizontal="center" vertical="center"/>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0" fillId="5" borderId="15" xfId="0" applyFill="1" applyBorder="1" applyAlignment="1">
      <alignment horizontal="center" vertical="center"/>
    </xf>
    <xf numFmtId="0" fontId="0" fillId="5" borderId="97" xfId="0" applyFill="1" applyBorder="1" applyAlignment="1">
      <alignment horizontal="center" vertical="top"/>
    </xf>
    <xf numFmtId="38" fontId="0" fillId="0" borderId="42" xfId="2" applyFont="1" applyFill="1" applyBorder="1" applyAlignment="1" applyProtection="1">
      <alignment horizontal="center" vertical="center"/>
      <protection locked="0"/>
    </xf>
    <xf numFmtId="38" fontId="0" fillId="0" borderId="43" xfId="2" applyFont="1" applyFill="1" applyBorder="1" applyAlignment="1" applyProtection="1">
      <alignment horizontal="center" vertical="center"/>
      <protection locked="0"/>
    </xf>
    <xf numFmtId="38" fontId="0" fillId="0" borderId="44" xfId="2" applyFont="1" applyFill="1" applyBorder="1" applyAlignment="1" applyProtection="1">
      <alignment horizontal="center" vertical="center"/>
      <protection locked="0"/>
    </xf>
    <xf numFmtId="38" fontId="0" fillId="0" borderId="95" xfId="2" applyFont="1" applyFill="1" applyBorder="1" applyAlignment="1" applyProtection="1">
      <alignment horizontal="center" vertical="center"/>
      <protection locked="0"/>
    </xf>
    <xf numFmtId="38" fontId="0" fillId="0" borderId="52" xfId="2" applyFont="1" applyFill="1" applyBorder="1" applyAlignment="1" applyProtection="1">
      <alignment horizontal="center" vertical="center"/>
      <protection locked="0"/>
    </xf>
    <xf numFmtId="38" fontId="0" fillId="0" borderId="53" xfId="2" applyFont="1" applyFill="1" applyBorder="1" applyAlignment="1" applyProtection="1">
      <alignment horizontal="center" vertical="center"/>
      <protection locked="0"/>
    </xf>
    <xf numFmtId="0" fontId="23" fillId="5" borderId="15"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18" xfId="0" applyFill="1" applyBorder="1" applyAlignment="1">
      <alignment horizontal="center" vertical="center" wrapText="1"/>
    </xf>
    <xf numFmtId="0" fontId="97" fillId="5" borderId="18" xfId="0" applyFont="1" applyFill="1" applyBorder="1" applyAlignment="1">
      <alignment horizontal="center" vertical="center" wrapText="1"/>
    </xf>
    <xf numFmtId="0" fontId="25" fillId="5" borderId="19" xfId="0" applyFont="1" applyFill="1" applyBorder="1" applyAlignment="1">
      <alignment horizontal="center" vertical="center" wrapText="1"/>
    </xf>
    <xf numFmtId="0" fontId="25" fillId="5" borderId="20"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34" fillId="5" borderId="19"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25" fillId="5" borderId="18" xfId="0" applyFont="1" applyFill="1" applyBorder="1" applyAlignment="1">
      <alignment horizontal="center" vertical="center"/>
    </xf>
    <xf numFmtId="0" fontId="25" fillId="5" borderId="20" xfId="0" applyFont="1" applyFill="1" applyBorder="1" applyAlignment="1">
      <alignment horizontal="center" vertical="center"/>
    </xf>
    <xf numFmtId="0" fontId="0" fillId="5" borderId="2" xfId="0" applyFill="1" applyBorder="1" applyAlignment="1">
      <alignment horizontal="center" vertical="center" wrapText="1"/>
    </xf>
    <xf numFmtId="0" fontId="0" fillId="5" borderId="7" xfId="0" applyFill="1" applyBorder="1" applyAlignment="1">
      <alignment horizontal="center" vertical="center" wrapText="1"/>
    </xf>
    <xf numFmtId="0" fontId="93" fillId="5" borderId="8" xfId="0" applyFont="1" applyFill="1" applyBorder="1" applyAlignment="1">
      <alignment horizontal="right" vertical="top" wrapText="1"/>
    </xf>
    <xf numFmtId="0" fontId="93" fillId="5" borderId="1" xfId="0" applyFont="1" applyFill="1" applyBorder="1" applyAlignment="1">
      <alignment horizontal="right" vertical="top" wrapText="1"/>
    </xf>
    <xf numFmtId="0" fontId="93" fillId="5" borderId="2" xfId="0" applyFont="1" applyFill="1" applyBorder="1" applyAlignment="1">
      <alignment horizontal="right" vertical="top" wrapText="1"/>
    </xf>
    <xf numFmtId="0" fontId="93" fillId="5" borderId="5" xfId="0" applyFont="1" applyFill="1" applyBorder="1" applyAlignment="1">
      <alignment horizontal="right" vertical="top" wrapText="1"/>
    </xf>
    <xf numFmtId="0" fontId="93" fillId="5" borderId="6" xfId="0" applyFont="1" applyFill="1" applyBorder="1" applyAlignment="1">
      <alignment horizontal="right" vertical="top" wrapText="1"/>
    </xf>
    <xf numFmtId="0" fontId="93" fillId="5" borderId="7" xfId="0" applyFont="1" applyFill="1" applyBorder="1" applyAlignment="1">
      <alignment horizontal="right" vertical="top" wrapText="1"/>
    </xf>
    <xf numFmtId="0" fontId="26" fillId="5" borderId="8" xfId="0" applyFont="1" applyFill="1" applyBorder="1" applyAlignment="1">
      <alignment horizontal="right" vertical="top" wrapText="1"/>
    </xf>
    <xf numFmtId="0" fontId="26" fillId="5" borderId="1" xfId="0" applyFont="1" applyFill="1" applyBorder="1" applyAlignment="1">
      <alignment horizontal="right" vertical="top" wrapText="1"/>
    </xf>
    <xf numFmtId="0" fontId="26" fillId="5" borderId="2" xfId="0" applyFont="1" applyFill="1" applyBorder="1" applyAlignment="1">
      <alignment horizontal="right" vertical="top" wrapText="1"/>
    </xf>
    <xf numFmtId="0" fontId="26" fillId="5" borderId="5" xfId="0" applyFont="1" applyFill="1" applyBorder="1" applyAlignment="1">
      <alignment horizontal="right" vertical="top" wrapText="1"/>
    </xf>
    <xf numFmtId="0" fontId="26" fillId="5" borderId="6" xfId="0" applyFont="1" applyFill="1" applyBorder="1" applyAlignment="1">
      <alignment horizontal="right" vertical="top" wrapText="1"/>
    </xf>
    <xf numFmtId="0" fontId="26" fillId="5" borderId="7" xfId="0" applyFont="1" applyFill="1" applyBorder="1" applyAlignment="1">
      <alignment horizontal="right" vertical="top" wrapText="1"/>
    </xf>
    <xf numFmtId="0" fontId="93" fillId="5" borderId="8" xfId="0" applyFont="1" applyFill="1" applyBorder="1" applyAlignment="1">
      <alignment horizontal="right" vertical="top"/>
    </xf>
    <xf numFmtId="0" fontId="93" fillId="5" borderId="1" xfId="0" applyFont="1" applyFill="1" applyBorder="1" applyAlignment="1">
      <alignment horizontal="right" vertical="top"/>
    </xf>
    <xf numFmtId="0" fontId="93" fillId="5" borderId="5" xfId="0" applyFont="1" applyFill="1" applyBorder="1" applyAlignment="1">
      <alignment horizontal="right" vertical="top"/>
    </xf>
    <xf numFmtId="0" fontId="93" fillId="5" borderId="6" xfId="0" applyFont="1" applyFill="1" applyBorder="1" applyAlignment="1">
      <alignment horizontal="right" vertical="top"/>
    </xf>
    <xf numFmtId="38" fontId="1" fillId="0" borderId="95" xfId="2" applyFont="1" applyFill="1" applyBorder="1" applyAlignment="1" applyProtection="1">
      <alignment horizontal="center" vertical="top" wrapText="1"/>
      <protection locked="0"/>
    </xf>
    <xf numFmtId="38" fontId="1" fillId="0" borderId="52" xfId="2" applyFont="1" applyFill="1" applyBorder="1" applyAlignment="1" applyProtection="1">
      <alignment horizontal="center" vertical="top" wrapText="1"/>
      <protection locked="0"/>
    </xf>
    <xf numFmtId="38" fontId="1" fillId="0" borderId="53" xfId="2" applyFont="1" applyFill="1" applyBorder="1" applyAlignment="1" applyProtection="1">
      <alignment horizontal="center" vertical="top" wrapText="1"/>
      <protection locked="0"/>
    </xf>
    <xf numFmtId="0" fontId="0" fillId="5" borderId="19" xfId="0" applyFill="1" applyBorder="1" applyAlignment="1">
      <alignment horizontal="center" wrapText="1"/>
    </xf>
    <xf numFmtId="0" fontId="0" fillId="5" borderId="6" xfId="0" applyFill="1" applyBorder="1" applyAlignment="1">
      <alignment horizontal="center" wrapText="1"/>
    </xf>
    <xf numFmtId="0" fontId="0" fillId="5" borderId="7" xfId="0" applyFill="1" applyBorder="1" applyAlignment="1">
      <alignment horizontal="center" wrapText="1"/>
    </xf>
    <xf numFmtId="0" fontId="0" fillId="5" borderId="16" xfId="0" applyFill="1" applyBorder="1" applyAlignment="1">
      <alignment horizontal="center" vertical="center"/>
    </xf>
    <xf numFmtId="0" fontId="0" fillId="5" borderId="21" xfId="0" applyFill="1" applyBorder="1" applyAlignment="1">
      <alignment horizontal="center" vertical="center"/>
    </xf>
    <xf numFmtId="0" fontId="0" fillId="5" borderId="17" xfId="0" applyFill="1" applyBorder="1" applyAlignment="1">
      <alignment horizontal="center" vertical="center"/>
    </xf>
    <xf numFmtId="0" fontId="34" fillId="5" borderId="1"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34" fillId="5" borderId="6" xfId="0" applyFont="1" applyFill="1" applyBorder="1" applyAlignment="1">
      <alignment horizontal="center" vertical="center" wrapText="1"/>
    </xf>
    <xf numFmtId="0" fontId="97" fillId="5" borderId="8" xfId="0" applyFont="1" applyFill="1" applyBorder="1" applyAlignment="1">
      <alignment horizontal="center" vertical="center" wrapText="1"/>
    </xf>
    <xf numFmtId="0" fontId="97" fillId="5" borderId="1" xfId="0" applyFont="1" applyFill="1" applyBorder="1" applyAlignment="1">
      <alignment horizontal="center" vertical="center" wrapText="1"/>
    </xf>
    <xf numFmtId="0" fontId="97" fillId="5" borderId="2" xfId="0" applyFont="1" applyFill="1" applyBorder="1" applyAlignment="1">
      <alignment horizontal="center" vertical="center" wrapText="1"/>
    </xf>
    <xf numFmtId="0" fontId="97" fillId="5" borderId="3" xfId="0" applyFont="1" applyFill="1" applyBorder="1" applyAlignment="1">
      <alignment horizontal="center" vertical="center" wrapText="1"/>
    </xf>
    <xf numFmtId="0" fontId="97" fillId="5" borderId="0" xfId="0" applyFont="1" applyFill="1" applyBorder="1" applyAlignment="1">
      <alignment horizontal="center" vertical="center" wrapText="1"/>
    </xf>
    <xf numFmtId="0" fontId="97" fillId="5" borderId="4" xfId="0" applyFont="1" applyFill="1" applyBorder="1" applyAlignment="1">
      <alignment horizontal="center" vertical="center" wrapText="1"/>
    </xf>
    <xf numFmtId="0" fontId="97" fillId="5" borderId="5" xfId="0" applyFont="1" applyFill="1" applyBorder="1" applyAlignment="1">
      <alignment horizontal="center" vertical="center" wrapText="1"/>
    </xf>
    <xf numFmtId="0" fontId="97" fillId="5" borderId="6" xfId="0" applyFont="1" applyFill="1" applyBorder="1" applyAlignment="1">
      <alignment horizontal="center" vertical="center" wrapText="1"/>
    </xf>
    <xf numFmtId="0" fontId="97" fillId="5" borderId="7"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0" xfId="0" applyFill="1" applyBorder="1" applyAlignment="1">
      <alignment horizontal="center" vertical="center" wrapText="1"/>
    </xf>
    <xf numFmtId="0" fontId="0" fillId="5" borderId="4" xfId="0" applyFill="1" applyBorder="1" applyAlignment="1">
      <alignment horizontal="center" vertical="center" wrapText="1"/>
    </xf>
    <xf numFmtId="0" fontId="99" fillId="5" borderId="8" xfId="0" applyFont="1" applyFill="1" applyBorder="1" applyAlignment="1">
      <alignment horizontal="center" vertical="center" wrapText="1"/>
    </xf>
    <xf numFmtId="0" fontId="99" fillId="5" borderId="1" xfId="0" applyFont="1" applyFill="1" applyBorder="1" applyAlignment="1">
      <alignment horizontal="center" vertical="center" wrapText="1"/>
    </xf>
    <xf numFmtId="0" fontId="99" fillId="5" borderId="2" xfId="0" applyFont="1" applyFill="1" applyBorder="1" applyAlignment="1">
      <alignment horizontal="center" vertical="center" wrapText="1"/>
    </xf>
    <xf numFmtId="0" fontId="99" fillId="5" borderId="5" xfId="0" applyFont="1" applyFill="1" applyBorder="1" applyAlignment="1">
      <alignment horizontal="center" vertical="center" wrapText="1"/>
    </xf>
    <xf numFmtId="0" fontId="99" fillId="5" borderId="6" xfId="0" applyFont="1" applyFill="1" applyBorder="1" applyAlignment="1">
      <alignment horizontal="center" vertical="center" wrapText="1"/>
    </xf>
    <xf numFmtId="0" fontId="99" fillId="5" borderId="7" xfId="0" applyFont="1" applyFill="1" applyBorder="1" applyAlignment="1">
      <alignment horizontal="center" vertical="center" wrapText="1"/>
    </xf>
    <xf numFmtId="0" fontId="94" fillId="5" borderId="8" xfId="0" applyFont="1" applyFill="1" applyBorder="1" applyAlignment="1">
      <alignment horizontal="left" vertical="center"/>
    </xf>
    <xf numFmtId="0" fontId="94" fillId="5" borderId="1" xfId="0" applyFont="1" applyFill="1" applyBorder="1" applyAlignment="1">
      <alignment horizontal="left" vertical="center"/>
    </xf>
    <xf numFmtId="0" fontId="94" fillId="5" borderId="2" xfId="0" applyFont="1" applyFill="1" applyBorder="1" applyAlignment="1">
      <alignment horizontal="left" vertical="center"/>
    </xf>
    <xf numFmtId="0" fontId="0" fillId="5" borderId="115" xfId="0" applyFill="1" applyBorder="1" applyAlignment="1">
      <alignment horizontal="center" vertical="center"/>
    </xf>
    <xf numFmtId="0" fontId="0" fillId="5" borderId="116" xfId="0" applyFill="1" applyBorder="1" applyAlignment="1">
      <alignment horizontal="center" vertical="center"/>
    </xf>
    <xf numFmtId="0" fontId="0" fillId="5" borderId="117" xfId="0" applyFill="1" applyBorder="1" applyAlignment="1">
      <alignment horizontal="center"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95" fillId="5" borderId="129" xfId="0" applyFont="1" applyFill="1" applyBorder="1" applyAlignment="1">
      <alignment horizontal="center" vertical="center"/>
    </xf>
    <xf numFmtId="0" fontId="96" fillId="5" borderId="17"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97" fillId="5" borderId="18" xfId="0" applyFont="1" applyFill="1" applyBorder="1" applyAlignment="1">
      <alignment horizontal="center" vertical="center"/>
    </xf>
    <xf numFmtId="0" fontId="97" fillId="5" borderId="19" xfId="0" applyFont="1" applyFill="1" applyBorder="1" applyAlignment="1">
      <alignment horizontal="center" vertical="center"/>
    </xf>
    <xf numFmtId="0" fontId="97" fillId="5" borderId="20" xfId="0" applyFont="1" applyFill="1" applyBorder="1" applyAlignment="1">
      <alignment horizontal="center" vertical="center"/>
    </xf>
    <xf numFmtId="0" fontId="25" fillId="5" borderId="19" xfId="0" applyFont="1" applyFill="1" applyBorder="1" applyAlignment="1">
      <alignment horizontal="center" vertical="center"/>
    </xf>
    <xf numFmtId="0" fontId="98" fillId="5" borderId="17" xfId="0" applyFont="1" applyFill="1" applyBorder="1" applyAlignment="1">
      <alignment horizontal="center" vertical="center"/>
    </xf>
    <xf numFmtId="0" fontId="94" fillId="5" borderId="18" xfId="0" applyFont="1" applyFill="1" applyBorder="1" applyAlignment="1">
      <alignment horizontal="center" vertical="center"/>
    </xf>
    <xf numFmtId="0" fontId="94" fillId="5" borderId="19" xfId="0" applyFont="1" applyFill="1" applyBorder="1" applyAlignment="1">
      <alignment horizontal="center" vertical="center"/>
    </xf>
    <xf numFmtId="0" fontId="94" fillId="5" borderId="20" xfId="0" applyFont="1" applyFill="1" applyBorder="1" applyAlignment="1">
      <alignment horizontal="center" vertical="center"/>
    </xf>
    <xf numFmtId="0" fontId="0" fillId="5" borderId="1" xfId="0" applyFill="1" applyBorder="1" applyAlignment="1">
      <alignment horizontal="center" vertical="center"/>
    </xf>
    <xf numFmtId="0" fontId="0" fillId="5" borderId="6" xfId="0" applyFill="1" applyBorder="1" applyAlignment="1">
      <alignment horizontal="center" vertical="center"/>
    </xf>
    <xf numFmtId="0" fontId="0" fillId="5" borderId="2" xfId="0" applyFill="1" applyBorder="1" applyAlignment="1">
      <alignment horizontal="center" vertical="center"/>
    </xf>
    <xf numFmtId="0" fontId="0" fillId="5" borderId="0" xfId="0" applyFill="1" applyBorder="1" applyAlignment="1">
      <alignment horizontal="center" vertical="center"/>
    </xf>
    <xf numFmtId="0" fontId="0" fillId="5" borderId="4" xfId="0" applyFill="1" applyBorder="1" applyAlignment="1">
      <alignment horizontal="center" vertical="center"/>
    </xf>
    <xf numFmtId="0" fontId="0" fillId="5" borderId="7" xfId="0" applyFill="1" applyBorder="1" applyAlignment="1">
      <alignment horizontal="center" vertical="center"/>
    </xf>
    <xf numFmtId="0" fontId="97" fillId="5" borderId="8" xfId="0" applyFont="1" applyFill="1" applyBorder="1" applyAlignment="1">
      <alignment horizontal="center" vertical="center"/>
    </xf>
    <xf numFmtId="0" fontId="97" fillId="5" borderId="1" xfId="0" applyFont="1" applyFill="1" applyBorder="1" applyAlignment="1">
      <alignment horizontal="center" vertical="center"/>
    </xf>
    <xf numFmtId="0" fontId="97" fillId="5" borderId="5" xfId="0" applyFont="1" applyFill="1" applyBorder="1" applyAlignment="1">
      <alignment horizontal="center" vertical="center"/>
    </xf>
    <xf numFmtId="0" fontId="97" fillId="5" borderId="6" xfId="0" applyFont="1" applyFill="1" applyBorder="1" applyAlignment="1">
      <alignment horizontal="center" vertical="center"/>
    </xf>
    <xf numFmtId="0" fontId="0" fillId="5" borderId="15" xfId="0" applyFill="1" applyBorder="1" applyAlignment="1">
      <alignment horizontal="center" vertical="center" wrapText="1"/>
    </xf>
    <xf numFmtId="0" fontId="96" fillId="5" borderId="18" xfId="0" applyFont="1" applyFill="1" applyBorder="1" applyAlignment="1">
      <alignment horizontal="center" vertical="center" wrapText="1"/>
    </xf>
    <xf numFmtId="0" fontId="96" fillId="5" borderId="19" xfId="0"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0" fillId="5" borderId="16"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8" xfId="0" applyFill="1" applyBorder="1" applyAlignment="1">
      <alignment horizontal="center" vertical="center" textRotation="255" wrapText="1"/>
    </xf>
    <xf numFmtId="0" fontId="0" fillId="5" borderId="3" xfId="0" applyFill="1" applyBorder="1" applyAlignment="1">
      <alignment horizontal="center" vertical="center" textRotation="255" wrapText="1"/>
    </xf>
    <xf numFmtId="0" fontId="0" fillId="5" borderId="5" xfId="0" applyFill="1" applyBorder="1" applyAlignment="1">
      <alignment horizontal="center" vertical="center" textRotation="255" wrapText="1"/>
    </xf>
    <xf numFmtId="0" fontId="92" fillId="5" borderId="8" xfId="0" applyFont="1" applyFill="1" applyBorder="1" applyAlignment="1">
      <alignment horizontal="center" vertical="center"/>
    </xf>
    <xf numFmtId="0" fontId="92" fillId="5" borderId="1" xfId="0" applyFont="1" applyFill="1" applyBorder="1" applyAlignment="1">
      <alignment horizontal="center" vertical="center"/>
    </xf>
    <xf numFmtId="0" fontId="92" fillId="5" borderId="2" xfId="0" applyFont="1" applyFill="1" applyBorder="1" applyAlignment="1">
      <alignment horizontal="center" vertical="center"/>
    </xf>
    <xf numFmtId="0" fontId="92" fillId="5" borderId="3" xfId="0" applyFont="1" applyFill="1" applyBorder="1" applyAlignment="1">
      <alignment horizontal="center" vertical="center"/>
    </xf>
    <xf numFmtId="0" fontId="92" fillId="5" borderId="0" xfId="0" applyFont="1" applyFill="1" applyBorder="1" applyAlignment="1">
      <alignment horizontal="center" vertical="center"/>
    </xf>
    <xf numFmtId="0" fontId="92" fillId="5" borderId="4" xfId="0" applyFont="1" applyFill="1" applyBorder="1" applyAlignment="1">
      <alignment horizontal="center" vertical="center"/>
    </xf>
    <xf numFmtId="0" fontId="92" fillId="5" borderId="5" xfId="0" applyFont="1" applyFill="1" applyBorder="1" applyAlignment="1">
      <alignment horizontal="center" vertical="center"/>
    </xf>
    <xf numFmtId="0" fontId="92" fillId="5" borderId="6" xfId="0" applyFont="1" applyFill="1" applyBorder="1" applyAlignment="1">
      <alignment horizontal="center" vertical="center"/>
    </xf>
    <xf numFmtId="0" fontId="92" fillId="5" borderId="7" xfId="0" applyFont="1" applyFill="1" applyBorder="1" applyAlignment="1">
      <alignment horizontal="center" vertical="center"/>
    </xf>
    <xf numFmtId="0" fontId="93" fillId="5" borderId="8" xfId="0" applyFont="1" applyFill="1" applyBorder="1" applyAlignment="1">
      <alignment vertical="center"/>
    </xf>
    <xf numFmtId="0" fontId="26" fillId="5" borderId="1" xfId="0" applyFont="1" applyFill="1" applyBorder="1" applyAlignment="1">
      <alignment vertical="center"/>
    </xf>
    <xf numFmtId="0" fontId="26" fillId="5" borderId="5" xfId="0" applyFont="1" applyFill="1" applyBorder="1" applyAlignment="1">
      <alignment vertical="center"/>
    </xf>
    <xf numFmtId="0" fontId="26" fillId="5" borderId="6" xfId="0" applyFont="1" applyFill="1" applyBorder="1" applyAlignment="1">
      <alignment vertical="center"/>
    </xf>
    <xf numFmtId="0" fontId="23" fillId="5" borderId="130" xfId="0" applyFont="1" applyFill="1" applyBorder="1" applyAlignment="1">
      <alignment horizontal="center" vertical="center"/>
    </xf>
    <xf numFmtId="0" fontId="23" fillId="5" borderId="17" xfId="0" applyFont="1" applyFill="1" applyBorder="1" applyAlignment="1">
      <alignment horizontal="center" vertical="center"/>
    </xf>
    <xf numFmtId="0" fontId="38" fillId="3" borderId="0" xfId="0" applyFont="1" applyFill="1" applyAlignment="1" applyProtection="1">
      <alignment horizontal="center" vertical="center"/>
      <protection hidden="1"/>
    </xf>
    <xf numFmtId="0" fontId="37" fillId="3" borderId="42" xfId="0" applyFont="1" applyFill="1" applyBorder="1" applyAlignment="1" applyProtection="1">
      <alignment horizontal="left" vertical="center" wrapText="1"/>
      <protection hidden="1"/>
    </xf>
    <xf numFmtId="0" fontId="37" fillId="3" borderId="43" xfId="0" applyFont="1" applyFill="1" applyBorder="1" applyAlignment="1" applyProtection="1">
      <alignment horizontal="left" vertical="center" wrapText="1"/>
      <protection hidden="1"/>
    </xf>
    <xf numFmtId="0" fontId="37" fillId="3" borderId="44" xfId="0" applyFont="1" applyFill="1" applyBorder="1" applyAlignment="1" applyProtection="1">
      <alignment horizontal="left" vertical="center" wrapText="1"/>
      <protection hidden="1"/>
    </xf>
    <xf numFmtId="0" fontId="37" fillId="3" borderId="45" xfId="0" applyFont="1" applyFill="1" applyBorder="1" applyAlignment="1" applyProtection="1">
      <alignment horizontal="left" vertical="center" wrapText="1"/>
      <protection hidden="1"/>
    </xf>
    <xf numFmtId="0" fontId="37" fillId="3" borderId="0" xfId="0" applyFont="1" applyFill="1" applyBorder="1" applyAlignment="1" applyProtection="1">
      <alignment horizontal="left" vertical="center" wrapText="1"/>
      <protection hidden="1"/>
    </xf>
    <xf numFmtId="0" fontId="37" fillId="3" borderId="46" xfId="0" applyFont="1" applyFill="1" applyBorder="1" applyAlignment="1" applyProtection="1">
      <alignment horizontal="left" vertical="center" wrapText="1"/>
      <protection hidden="1"/>
    </xf>
    <xf numFmtId="0" fontId="37" fillId="3" borderId="51" xfId="0" applyFont="1" applyFill="1" applyBorder="1" applyAlignment="1" applyProtection="1">
      <alignment horizontal="left" vertical="center" wrapText="1"/>
      <protection hidden="1"/>
    </xf>
    <xf numFmtId="0" fontId="37" fillId="3" borderId="52" xfId="0" applyFont="1" applyFill="1" applyBorder="1" applyAlignment="1" applyProtection="1">
      <alignment horizontal="left" vertical="center" wrapText="1"/>
      <protection hidden="1"/>
    </xf>
    <xf numFmtId="0" fontId="37" fillId="3" borderId="53" xfId="0" applyFont="1" applyFill="1" applyBorder="1" applyAlignment="1" applyProtection="1">
      <alignment horizontal="left" vertical="center" wrapText="1"/>
      <protection hidden="1"/>
    </xf>
    <xf numFmtId="0" fontId="0" fillId="5" borderId="18" xfId="0" applyFill="1" applyBorder="1" applyAlignment="1">
      <alignment horizontal="center" wrapText="1"/>
    </xf>
    <xf numFmtId="0" fontId="0" fillId="5" borderId="20" xfId="0" applyFill="1" applyBorder="1" applyAlignment="1">
      <alignment horizontal="center" wrapText="1"/>
    </xf>
    <xf numFmtId="0" fontId="34" fillId="5" borderId="15" xfId="0" applyFont="1" applyFill="1" applyBorder="1" applyAlignment="1">
      <alignment horizontal="center" vertical="center" wrapText="1"/>
    </xf>
    <xf numFmtId="0" fontId="23" fillId="5" borderId="15" xfId="0" applyFont="1" applyFill="1" applyBorder="1" applyAlignment="1">
      <alignment horizontal="center" vertical="top" wrapText="1"/>
    </xf>
    <xf numFmtId="0" fontId="0" fillId="5" borderId="18" xfId="0" applyFill="1" applyBorder="1" applyAlignment="1">
      <alignment horizontal="distributed" vertical="top"/>
    </xf>
    <xf numFmtId="0" fontId="0" fillId="5" borderId="19" xfId="0" applyFill="1" applyBorder="1" applyAlignment="1">
      <alignment horizontal="distributed" vertical="top"/>
    </xf>
    <xf numFmtId="0" fontId="0" fillId="5" borderId="20" xfId="0" applyFill="1" applyBorder="1" applyAlignment="1">
      <alignment horizontal="distributed" vertical="top"/>
    </xf>
    <xf numFmtId="0" fontId="0" fillId="5" borderId="15" xfId="0" applyFill="1" applyBorder="1" applyAlignment="1">
      <alignment horizontal="distributed" vertical="center"/>
    </xf>
    <xf numFmtId="0" fontId="26" fillId="5" borderId="8" xfId="0" applyFont="1" applyFill="1" applyBorder="1" applyAlignment="1">
      <alignment horizontal="center" wrapText="1"/>
    </xf>
    <xf numFmtId="0" fontId="26" fillId="5" borderId="1" xfId="0" applyFont="1" applyFill="1" applyBorder="1" applyAlignment="1">
      <alignment horizontal="center" wrapText="1"/>
    </xf>
    <xf numFmtId="0" fontId="26" fillId="5" borderId="2" xfId="0" applyFont="1" applyFill="1" applyBorder="1" applyAlignment="1">
      <alignment horizontal="center" wrapText="1"/>
    </xf>
    <xf numFmtId="0" fontId="26" fillId="5" borderId="5" xfId="0" applyFont="1" applyFill="1" applyBorder="1" applyAlignment="1">
      <alignment horizontal="center" wrapText="1"/>
    </xf>
    <xf numFmtId="0" fontId="26" fillId="5" borderId="6" xfId="0" applyFont="1" applyFill="1" applyBorder="1" applyAlignment="1">
      <alignment horizontal="center" wrapText="1"/>
    </xf>
    <xf numFmtId="0" fontId="26" fillId="5" borderId="7" xfId="0" applyFont="1" applyFill="1" applyBorder="1" applyAlignment="1">
      <alignment horizontal="center" wrapText="1"/>
    </xf>
    <xf numFmtId="0" fontId="97" fillId="5" borderId="15"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16" xfId="0" applyFont="1" applyFill="1" applyBorder="1" applyAlignment="1">
      <alignment horizontal="center" vertical="center" wrapText="1"/>
    </xf>
    <xf numFmtId="0" fontId="92" fillId="5" borderId="3"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34" fillId="5" borderId="5" xfId="0" applyFont="1" applyFill="1" applyBorder="1" applyAlignment="1">
      <alignment horizontal="center" vertical="center" wrapText="1"/>
    </xf>
    <xf numFmtId="0" fontId="34" fillId="5" borderId="7" xfId="0" applyFont="1" applyFill="1" applyBorder="1" applyAlignment="1">
      <alignment horizontal="center" vertical="center" wrapText="1"/>
    </xf>
    <xf numFmtId="0" fontId="39" fillId="5" borderId="3" xfId="0" applyFont="1" applyFill="1" applyBorder="1" applyAlignment="1">
      <alignment horizontal="left" vertical="top"/>
    </xf>
    <xf numFmtId="0" fontId="39" fillId="5" borderId="0" xfId="0" applyFont="1" applyFill="1" applyBorder="1" applyAlignment="1">
      <alignment horizontal="left" vertical="top"/>
    </xf>
    <xf numFmtId="0" fontId="39" fillId="5" borderId="4" xfId="0" applyFont="1" applyFill="1" applyBorder="1" applyAlignment="1">
      <alignment horizontal="left" vertical="top"/>
    </xf>
    <xf numFmtId="0" fontId="39" fillId="5" borderId="5" xfId="0" applyFont="1" applyFill="1" applyBorder="1" applyAlignment="1">
      <alignment horizontal="left" vertical="top"/>
    </xf>
    <xf numFmtId="0" fontId="39" fillId="5" borderId="6" xfId="0" applyFont="1" applyFill="1" applyBorder="1" applyAlignment="1">
      <alignment horizontal="left" vertical="top"/>
    </xf>
    <xf numFmtId="0" fontId="39" fillId="5" borderId="7" xfId="0" applyFont="1" applyFill="1" applyBorder="1" applyAlignment="1">
      <alignment horizontal="left" vertical="top"/>
    </xf>
    <xf numFmtId="0" fontId="22" fillId="3" borderId="23" xfId="1" applyFill="1" applyBorder="1" applyAlignment="1" applyProtection="1">
      <alignment horizontal="center" vertical="center"/>
      <protection hidden="1"/>
    </xf>
    <xf numFmtId="0" fontId="22" fillId="3" borderId="24" xfId="1" applyFill="1" applyBorder="1" applyAlignment="1" applyProtection="1">
      <alignment horizontal="center" vertical="center"/>
      <protection hidden="1"/>
    </xf>
    <xf numFmtId="0" fontId="22" fillId="3" borderId="27" xfId="1" applyFill="1" applyBorder="1" applyAlignment="1" applyProtection="1">
      <alignment horizontal="center" vertical="center"/>
      <protection hidden="1"/>
    </xf>
    <xf numFmtId="0" fontId="22" fillId="3" borderId="29" xfId="1" applyFill="1" applyBorder="1" applyAlignment="1" applyProtection="1">
      <alignment horizontal="center" vertical="center"/>
      <protection hidden="1"/>
    </xf>
    <xf numFmtId="0" fontId="0" fillId="6" borderId="68" xfId="0" applyFill="1" applyBorder="1" applyAlignment="1">
      <alignment horizontal="center" vertical="center"/>
    </xf>
    <xf numFmtId="0" fontId="37" fillId="3" borderId="73" xfId="0" applyFont="1" applyFill="1" applyBorder="1" applyAlignment="1" applyProtection="1">
      <alignment horizontal="center" vertical="center" shrinkToFit="1"/>
      <protection locked="0"/>
    </xf>
    <xf numFmtId="176" fontId="37" fillId="3" borderId="73" xfId="0" applyNumberFormat="1" applyFont="1" applyFill="1" applyBorder="1" applyAlignment="1" applyProtection="1">
      <alignment horizontal="right" vertical="center" shrinkToFit="1"/>
      <protection locked="0"/>
    </xf>
    <xf numFmtId="0" fontId="22" fillId="3" borderId="25" xfId="1" applyFill="1" applyBorder="1" applyAlignment="1">
      <alignment horizontal="center" vertical="center"/>
    </xf>
    <xf numFmtId="0" fontId="22" fillId="3" borderId="0" xfId="1" applyFill="1" applyBorder="1" applyAlignment="1">
      <alignment horizontal="center" vertical="center"/>
    </xf>
    <xf numFmtId="0" fontId="22" fillId="3" borderId="26" xfId="1" applyFill="1" applyBorder="1" applyAlignment="1">
      <alignment horizontal="center" vertical="center"/>
    </xf>
    <xf numFmtId="0" fontId="37" fillId="3" borderId="73" xfId="0" applyFont="1" applyFill="1" applyBorder="1" applyAlignment="1" applyProtection="1">
      <alignment horizontal="right" vertical="center" shrinkToFit="1"/>
      <protection locked="0"/>
    </xf>
    <xf numFmtId="0" fontId="0" fillId="3" borderId="58" xfId="0" applyFill="1" applyBorder="1" applyAlignment="1" applyProtection="1">
      <alignment horizontal="center" vertical="center"/>
      <protection locked="0"/>
    </xf>
    <xf numFmtId="0" fontId="0" fillId="3" borderId="88" xfId="0" applyFill="1" applyBorder="1" applyAlignment="1" applyProtection="1">
      <alignment horizontal="center" vertical="center"/>
      <protection locked="0"/>
    </xf>
    <xf numFmtId="0" fontId="0" fillId="6" borderId="64" xfId="0" applyFill="1" applyBorder="1" applyAlignment="1" applyProtection="1">
      <alignment horizontal="center" vertical="center"/>
    </xf>
    <xf numFmtId="0" fontId="0" fillId="6" borderId="1" xfId="0" applyFill="1" applyBorder="1" applyAlignment="1" applyProtection="1">
      <alignment horizontal="center" vertical="center"/>
    </xf>
    <xf numFmtId="0" fontId="0" fillId="6" borderId="89" xfId="0" applyFill="1" applyBorder="1" applyAlignment="1" applyProtection="1">
      <alignment horizontal="center" vertical="center"/>
    </xf>
    <xf numFmtId="0" fontId="0" fillId="6" borderId="66" xfId="0" applyFill="1" applyBorder="1" applyAlignment="1" applyProtection="1">
      <alignment horizontal="center" vertical="center"/>
    </xf>
    <xf numFmtId="0" fontId="0" fillId="6" borderId="6" xfId="0" applyFill="1" applyBorder="1" applyAlignment="1" applyProtection="1">
      <alignment horizontal="center" vertical="center"/>
    </xf>
    <xf numFmtId="0" fontId="0" fillId="6" borderId="90" xfId="0" applyFill="1" applyBorder="1" applyAlignment="1" applyProtection="1">
      <alignment horizontal="center" vertical="center"/>
    </xf>
    <xf numFmtId="0" fontId="0" fillId="3" borderId="85" xfId="0" applyFill="1" applyBorder="1" applyAlignment="1" applyProtection="1">
      <alignment horizontal="center" vertical="center"/>
      <protection locked="0"/>
    </xf>
    <xf numFmtId="0" fontId="0" fillId="3" borderId="86" xfId="0" applyFill="1" applyBorder="1" applyAlignment="1" applyProtection="1">
      <alignment horizontal="center" vertical="center"/>
      <protection locked="0"/>
    </xf>
    <xf numFmtId="0" fontId="0" fillId="3" borderId="57" xfId="0" applyFill="1" applyBorder="1" applyAlignment="1" applyProtection="1">
      <alignment horizontal="center" vertical="center"/>
      <protection locked="0"/>
    </xf>
    <xf numFmtId="0" fontId="0" fillId="3" borderId="87" xfId="0" applyFill="1" applyBorder="1" applyAlignment="1" applyProtection="1">
      <alignment horizontal="center" vertical="center"/>
      <protection locked="0"/>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xf>
    <xf numFmtId="0" fontId="0" fillId="6" borderId="41" xfId="0" applyFill="1" applyBorder="1" applyAlignment="1" applyProtection="1">
      <alignment horizontal="center" vertical="center"/>
    </xf>
    <xf numFmtId="0" fontId="0" fillId="3" borderId="64" xfId="0" applyFont="1" applyFill="1" applyBorder="1" applyAlignment="1" applyProtection="1">
      <alignment horizontal="center" vertical="center" shrinkToFit="1"/>
      <protection locked="0"/>
    </xf>
    <xf numFmtId="0" fontId="0" fillId="3" borderId="1" xfId="0" applyFont="1" applyFill="1" applyBorder="1" applyAlignment="1" applyProtection="1">
      <alignment horizontal="center" vertical="center" shrinkToFit="1"/>
      <protection locked="0"/>
    </xf>
    <xf numFmtId="0" fontId="0" fillId="3" borderId="2" xfId="0" applyFont="1" applyFill="1" applyBorder="1" applyAlignment="1" applyProtection="1">
      <alignment horizontal="center" vertical="center" shrinkToFit="1"/>
      <protection locked="0"/>
    </xf>
    <xf numFmtId="0" fontId="0" fillId="3" borderId="66" xfId="0" applyFont="1" applyFill="1" applyBorder="1" applyAlignment="1" applyProtection="1">
      <alignment horizontal="center" vertical="center" shrinkToFit="1"/>
      <protection locked="0"/>
    </xf>
    <xf numFmtId="0" fontId="0" fillId="3" borderId="6" xfId="0" applyFont="1" applyFill="1" applyBorder="1" applyAlignment="1" applyProtection="1">
      <alignment horizontal="center" vertical="center" shrinkToFit="1"/>
      <protection locked="0"/>
    </xf>
    <xf numFmtId="0" fontId="0" fillId="3" borderId="7" xfId="0" applyFont="1" applyFill="1" applyBorder="1" applyAlignment="1" applyProtection="1">
      <alignment horizontal="center" vertical="center" shrinkToFit="1"/>
      <protection locked="0"/>
    </xf>
    <xf numFmtId="0" fontId="0" fillId="6" borderId="70" xfId="0" applyFill="1" applyBorder="1" applyAlignment="1" applyProtection="1">
      <alignment horizontal="center" vertical="center"/>
    </xf>
    <xf numFmtId="0" fontId="0" fillId="6" borderId="57" xfId="0" applyFill="1" applyBorder="1" applyAlignment="1" applyProtection="1">
      <alignment horizontal="center" vertical="center"/>
    </xf>
    <xf numFmtId="0" fontId="0" fillId="3" borderId="8" xfId="0" applyFont="1" applyFill="1" applyBorder="1" applyAlignment="1" applyProtection="1">
      <alignment horizontal="center" vertical="center" shrinkToFit="1"/>
      <protection locked="0"/>
    </xf>
    <xf numFmtId="0" fontId="0" fillId="3" borderId="5" xfId="0" applyFont="1" applyFill="1" applyBorder="1" applyAlignment="1" applyProtection="1">
      <alignment horizontal="center" vertical="center" shrinkToFit="1"/>
      <protection locked="0"/>
    </xf>
    <xf numFmtId="0" fontId="0" fillId="3" borderId="15"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0" fillId="3" borderId="0" xfId="0" applyFill="1" applyBorder="1" applyAlignment="1" applyProtection="1">
      <alignment horizontal="left" vertical="center" wrapText="1"/>
    </xf>
    <xf numFmtId="0" fontId="22" fillId="3" borderId="23" xfId="1" applyFill="1" applyBorder="1" applyAlignment="1" applyProtection="1">
      <alignment horizontal="left" vertical="center" indent="1"/>
    </xf>
    <xf numFmtId="0" fontId="22" fillId="3" borderId="22" xfId="1" applyFill="1" applyBorder="1" applyAlignment="1" applyProtection="1">
      <alignment horizontal="left" vertical="center" indent="1"/>
    </xf>
    <xf numFmtId="0" fontId="22" fillId="3" borderId="24" xfId="1" applyFill="1" applyBorder="1" applyAlignment="1" applyProtection="1">
      <alignment horizontal="left" vertical="center" indent="1"/>
    </xf>
    <xf numFmtId="0" fontId="22" fillId="3" borderId="27" xfId="1" applyFill="1" applyBorder="1" applyAlignment="1" applyProtection="1">
      <alignment horizontal="left" vertical="center" indent="1"/>
    </xf>
    <xf numFmtId="0" fontId="22" fillId="3" borderId="28" xfId="1" applyFill="1" applyBorder="1" applyAlignment="1" applyProtection="1">
      <alignment horizontal="left" vertical="center" indent="1"/>
    </xf>
    <xf numFmtId="0" fontId="22" fillId="3" borderId="29" xfId="1" applyFill="1" applyBorder="1" applyAlignment="1" applyProtection="1">
      <alignment horizontal="left" vertical="center" indent="1"/>
    </xf>
    <xf numFmtId="0" fontId="0" fillId="6" borderId="17" xfId="0" applyFill="1" applyBorder="1" applyAlignment="1" applyProtection="1">
      <alignment horizontal="center" vertical="center"/>
    </xf>
    <xf numFmtId="176" fontId="0" fillId="6" borderId="17" xfId="0" applyNumberFormat="1" applyFill="1" applyBorder="1" applyAlignment="1" applyProtection="1">
      <alignment horizontal="right" vertical="center"/>
    </xf>
    <xf numFmtId="176" fontId="0" fillId="3" borderId="15" xfId="0" applyNumberFormat="1" applyFont="1" applyFill="1" applyBorder="1" applyAlignment="1" applyProtection="1">
      <alignment horizontal="right" vertical="center" shrinkToFit="1"/>
      <protection locked="0"/>
    </xf>
    <xf numFmtId="176" fontId="0" fillId="3" borderId="65" xfId="0" applyNumberFormat="1" applyFont="1" applyFill="1" applyBorder="1" applyAlignment="1" applyProtection="1">
      <alignment horizontal="right" vertical="center" shrinkToFit="1"/>
      <protection locked="0"/>
    </xf>
    <xf numFmtId="0" fontId="0" fillId="3" borderId="51" xfId="0" applyFont="1" applyFill="1" applyBorder="1" applyAlignment="1" applyProtection="1">
      <alignment horizontal="center" vertical="center" shrinkToFit="1"/>
      <protection locked="0"/>
    </xf>
    <xf numFmtId="0" fontId="0" fillId="3" borderId="52" xfId="0" applyFont="1" applyFill="1" applyBorder="1" applyAlignment="1" applyProtection="1">
      <alignment horizontal="center" vertical="center" shrinkToFit="1"/>
      <protection locked="0"/>
    </xf>
    <xf numFmtId="0" fontId="0" fillId="3" borderId="56" xfId="0" applyFont="1" applyFill="1" applyBorder="1" applyAlignment="1" applyProtection="1">
      <alignment horizontal="center" vertical="center" shrinkToFit="1"/>
      <protection locked="0"/>
    </xf>
    <xf numFmtId="0" fontId="0" fillId="3" borderId="67" xfId="0" applyFont="1" applyFill="1" applyBorder="1" applyAlignment="1" applyProtection="1">
      <alignment horizontal="center" vertical="center" shrinkToFit="1"/>
      <protection locked="0"/>
    </xf>
    <xf numFmtId="0" fontId="0" fillId="3" borderId="68" xfId="0" applyFont="1" applyFill="1" applyBorder="1" applyAlignment="1" applyProtection="1">
      <alignment horizontal="center" vertical="center"/>
      <protection locked="0"/>
    </xf>
    <xf numFmtId="0" fontId="0" fillId="3" borderId="71" xfId="0" applyFont="1" applyFill="1" applyBorder="1" applyAlignment="1" applyProtection="1">
      <alignment horizontal="center" vertical="center"/>
      <protection locked="0"/>
    </xf>
    <xf numFmtId="176" fontId="0" fillId="3" borderId="68" xfId="0" applyNumberFormat="1" applyFont="1" applyFill="1" applyBorder="1" applyAlignment="1" applyProtection="1">
      <alignment horizontal="right" vertical="center" shrinkToFit="1"/>
      <protection locked="0"/>
    </xf>
    <xf numFmtId="176" fontId="0" fillId="3" borderId="69" xfId="0" applyNumberFormat="1" applyFont="1" applyFill="1" applyBorder="1" applyAlignment="1" applyProtection="1">
      <alignment horizontal="right" vertical="center" shrinkToFit="1"/>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 borderId="52"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22" fillId="3" borderId="23" xfId="1" applyFill="1" applyBorder="1" applyAlignment="1" applyProtection="1">
      <alignment horizontal="center" vertical="center"/>
    </xf>
    <xf numFmtId="0" fontId="22" fillId="3" borderId="22" xfId="1" applyFill="1" applyBorder="1" applyAlignment="1" applyProtection="1">
      <alignment horizontal="center" vertical="center"/>
    </xf>
    <xf numFmtId="0" fontId="22" fillId="3" borderId="24" xfId="1" applyFill="1" applyBorder="1" applyAlignment="1" applyProtection="1">
      <alignment horizontal="center" vertical="center"/>
    </xf>
    <xf numFmtId="0" fontId="22" fillId="3" borderId="27" xfId="1" applyFill="1" applyBorder="1" applyAlignment="1" applyProtection="1">
      <alignment horizontal="center" vertical="center"/>
    </xf>
    <xf numFmtId="0" fontId="22" fillId="3" borderId="28" xfId="1" applyFill="1" applyBorder="1" applyAlignment="1" applyProtection="1">
      <alignment horizontal="center" vertical="center"/>
    </xf>
    <xf numFmtId="0" fontId="22" fillId="3" borderId="29" xfId="1" applyFill="1" applyBorder="1" applyAlignment="1" applyProtection="1">
      <alignment horizontal="center" vertical="center"/>
    </xf>
    <xf numFmtId="38" fontId="0" fillId="6" borderId="20" xfId="2" applyFont="1" applyFill="1" applyBorder="1" applyAlignment="1" applyProtection="1">
      <alignment horizontal="right" vertical="center"/>
    </xf>
    <xf numFmtId="38" fontId="0" fillId="6" borderId="15" xfId="2" applyFont="1" applyFill="1" applyBorder="1" applyAlignment="1" applyProtection="1">
      <alignment horizontal="right" vertical="center"/>
    </xf>
    <xf numFmtId="38" fontId="0" fillId="0" borderId="73" xfId="2" applyFont="1" applyFill="1" applyBorder="1" applyAlignment="1" applyProtection="1">
      <alignment horizontal="right" vertical="center"/>
      <protection locked="0"/>
    </xf>
    <xf numFmtId="0" fontId="0" fillId="6" borderId="8"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0" fillId="6" borderId="6" xfId="0" applyFill="1" applyBorder="1" applyAlignment="1" applyProtection="1">
      <alignment horizontal="center" vertical="center" wrapText="1"/>
    </xf>
    <xf numFmtId="38" fontId="0" fillId="3" borderId="42" xfId="2" applyFont="1" applyFill="1" applyBorder="1" applyAlignment="1" applyProtection="1">
      <alignment horizontal="center" vertical="center"/>
      <protection locked="0"/>
    </xf>
    <xf numFmtId="38" fontId="0" fillId="3" borderId="43" xfId="2" applyFont="1" applyFill="1" applyBorder="1" applyAlignment="1" applyProtection="1">
      <alignment horizontal="center" vertical="center"/>
      <protection locked="0"/>
    </xf>
    <xf numFmtId="38" fontId="0" fillId="3" borderId="44" xfId="2" applyFont="1" applyFill="1" applyBorder="1" applyAlignment="1" applyProtection="1">
      <alignment horizontal="center" vertical="center"/>
      <protection locked="0"/>
    </xf>
    <xf numFmtId="38" fontId="0" fillId="3" borderId="51" xfId="2" applyFont="1" applyFill="1" applyBorder="1" applyAlignment="1" applyProtection="1">
      <alignment horizontal="center" vertical="center"/>
      <protection locked="0"/>
    </xf>
    <xf numFmtId="38" fontId="0" fillId="3" borderId="52" xfId="2" applyFont="1" applyFill="1" applyBorder="1" applyAlignment="1" applyProtection="1">
      <alignment horizontal="center" vertical="center"/>
      <protection locked="0"/>
    </xf>
    <xf numFmtId="38" fontId="0" fillId="3" borderId="53" xfId="2" applyFont="1" applyFill="1" applyBorder="1" applyAlignment="1" applyProtection="1">
      <alignment horizontal="center" vertical="center"/>
      <protection locked="0"/>
    </xf>
    <xf numFmtId="0" fontId="0" fillId="0" borderId="73" xfId="0" applyFill="1" applyBorder="1" applyAlignment="1" applyProtection="1">
      <alignment horizontal="center" vertical="center"/>
      <protection locked="0"/>
    </xf>
    <xf numFmtId="49" fontId="0" fillId="0" borderId="73" xfId="0" applyNumberFormat="1" applyFill="1" applyBorder="1" applyAlignment="1" applyProtection="1">
      <alignment horizontal="center" vertical="center"/>
      <protection locked="0"/>
    </xf>
    <xf numFmtId="0" fontId="0" fillId="6" borderId="16" xfId="0" applyFill="1" applyBorder="1" applyAlignment="1" applyProtection="1">
      <alignment horizontal="center" vertical="center"/>
    </xf>
    <xf numFmtId="0" fontId="108" fillId="3" borderId="0" xfId="0" applyFont="1" applyFill="1" applyAlignment="1" applyProtection="1">
      <alignment horizontal="left" vertical="center"/>
      <protection hidden="1"/>
    </xf>
    <xf numFmtId="38" fontId="0" fillId="3" borderId="74" xfId="2" applyFont="1" applyFill="1" applyBorder="1" applyAlignment="1" applyProtection="1">
      <alignment horizontal="right" vertical="center"/>
      <protection locked="0" hidden="1"/>
    </xf>
    <xf numFmtId="38" fontId="0" fillId="3" borderId="75" xfId="2" applyFont="1" applyFill="1" applyBorder="1" applyAlignment="1" applyProtection="1">
      <alignment horizontal="right" vertical="center"/>
      <protection locked="0" hidden="1"/>
    </xf>
    <xf numFmtId="38" fontId="0" fillId="3" borderId="76" xfId="2" applyFont="1" applyFill="1" applyBorder="1" applyAlignment="1" applyProtection="1">
      <alignment horizontal="right" vertical="center"/>
      <protection locked="0" hidden="1"/>
    </xf>
    <xf numFmtId="3" fontId="0" fillId="3" borderId="77" xfId="0" applyNumberFormat="1" applyFill="1" applyBorder="1" applyAlignment="1" applyProtection="1">
      <alignment horizontal="right" vertical="center"/>
      <protection locked="0" hidden="1"/>
    </xf>
    <xf numFmtId="0" fontId="0" fillId="3" borderId="61" xfId="0" applyFill="1" applyBorder="1" applyAlignment="1" applyProtection="1">
      <alignment horizontal="right" vertical="center"/>
      <protection locked="0" hidden="1"/>
    </xf>
    <xf numFmtId="0" fontId="0" fillId="3" borderId="59" xfId="0" applyFill="1" applyBorder="1" applyAlignment="1" applyProtection="1">
      <alignment horizontal="right" vertical="center"/>
      <protection locked="0" hidden="1"/>
    </xf>
    <xf numFmtId="0" fontId="25" fillId="6" borderId="0" xfId="0" applyFont="1" applyFill="1" applyBorder="1" applyAlignment="1" applyProtection="1">
      <alignment horizontal="center" vertical="center" shrinkToFit="1"/>
    </xf>
    <xf numFmtId="0" fontId="25" fillId="6" borderId="4" xfId="0" applyFont="1" applyFill="1" applyBorder="1" applyAlignment="1" applyProtection="1">
      <alignment horizontal="center" vertical="center" shrinkToFit="1"/>
    </xf>
    <xf numFmtId="0" fontId="25" fillId="6" borderId="6" xfId="0" applyFont="1" applyFill="1" applyBorder="1" applyAlignment="1" applyProtection="1">
      <alignment horizontal="center" vertical="center" shrinkToFit="1"/>
    </xf>
    <xf numFmtId="0" fontId="25" fillId="6" borderId="7" xfId="0" applyFont="1" applyFill="1" applyBorder="1" applyAlignment="1" applyProtection="1">
      <alignment horizontal="center" vertical="center" shrinkToFit="1"/>
    </xf>
    <xf numFmtId="0" fontId="34" fillId="6" borderId="1" xfId="0" applyFont="1" applyFill="1" applyBorder="1" applyAlignment="1" applyProtection="1">
      <alignment horizontal="center" vertical="center" shrinkToFit="1"/>
    </xf>
    <xf numFmtId="0" fontId="34" fillId="6" borderId="6" xfId="0" applyFont="1" applyFill="1" applyBorder="1" applyAlignment="1" applyProtection="1">
      <alignment horizontal="center" vertical="center" shrinkToFit="1"/>
    </xf>
    <xf numFmtId="0" fontId="34" fillId="6" borderId="0" xfId="0" applyFont="1" applyFill="1" applyBorder="1" applyAlignment="1" applyProtection="1">
      <alignment horizontal="center" vertical="center" shrinkToFit="1"/>
    </xf>
    <xf numFmtId="0" fontId="25" fillId="6" borderId="1" xfId="0" applyFont="1" applyFill="1" applyBorder="1" applyAlignment="1" applyProtection="1">
      <alignment horizontal="center" vertical="center" shrinkToFit="1"/>
    </xf>
    <xf numFmtId="0" fontId="25" fillId="6" borderId="2" xfId="0" applyFont="1" applyFill="1" applyBorder="1" applyAlignment="1" applyProtection="1">
      <alignment horizontal="center" vertical="center" shrinkToFit="1"/>
    </xf>
    <xf numFmtId="38" fontId="0" fillId="3" borderId="8" xfId="2" applyFont="1" applyFill="1" applyBorder="1" applyAlignment="1" applyProtection="1">
      <alignment horizontal="right" vertical="center" wrapText="1"/>
      <protection hidden="1"/>
    </xf>
    <xf numFmtId="38" fontId="0" fillId="3" borderId="1" xfId="2" applyFont="1" applyFill="1" applyBorder="1" applyAlignment="1" applyProtection="1">
      <alignment horizontal="right" vertical="center" wrapText="1"/>
      <protection hidden="1"/>
    </xf>
    <xf numFmtId="38" fontId="0" fillId="3" borderId="2" xfId="2" applyFont="1" applyFill="1" applyBorder="1" applyAlignment="1" applyProtection="1">
      <alignment horizontal="right" vertical="center" wrapText="1"/>
      <protection hidden="1"/>
    </xf>
    <xf numFmtId="38" fontId="0" fillId="3" borderId="5" xfId="2" applyFont="1" applyFill="1" applyBorder="1" applyAlignment="1" applyProtection="1">
      <alignment horizontal="right" vertical="center" wrapText="1"/>
      <protection hidden="1"/>
    </xf>
    <xf numFmtId="38" fontId="0" fillId="3" borderId="6" xfId="2" applyFont="1" applyFill="1" applyBorder="1" applyAlignment="1" applyProtection="1">
      <alignment horizontal="right" vertical="center" wrapText="1"/>
      <protection hidden="1"/>
    </xf>
    <xf numFmtId="38" fontId="0" fillId="3" borderId="7" xfId="2" applyFont="1" applyFill="1" applyBorder="1" applyAlignment="1" applyProtection="1">
      <alignment horizontal="right" vertical="center" wrapText="1"/>
      <protection hidden="1"/>
    </xf>
    <xf numFmtId="38" fontId="0" fillId="3" borderId="8" xfId="2" applyFont="1" applyFill="1" applyBorder="1" applyAlignment="1" applyProtection="1">
      <alignment horizontal="right" vertical="center"/>
      <protection hidden="1"/>
    </xf>
    <xf numFmtId="38" fontId="0" fillId="3" borderId="1" xfId="2" applyFont="1" applyFill="1" applyBorder="1" applyAlignment="1" applyProtection="1">
      <alignment horizontal="right" vertical="center"/>
      <protection hidden="1"/>
    </xf>
    <xf numFmtId="38" fontId="0" fillId="3" borderId="2" xfId="2" applyFont="1" applyFill="1" applyBorder="1" applyAlignment="1" applyProtection="1">
      <alignment horizontal="right" vertical="center"/>
      <protection hidden="1"/>
    </xf>
    <xf numFmtId="38" fontId="0" fillId="3" borderId="5" xfId="2" applyFont="1" applyFill="1" applyBorder="1" applyAlignment="1" applyProtection="1">
      <alignment horizontal="right" vertical="center"/>
      <protection hidden="1"/>
    </xf>
    <xf numFmtId="38" fontId="0" fillId="3" borderId="6" xfId="2" applyFont="1" applyFill="1" applyBorder="1" applyAlignment="1" applyProtection="1">
      <alignment horizontal="right" vertical="center"/>
      <protection hidden="1"/>
    </xf>
    <xf numFmtId="38" fontId="0" fillId="3" borderId="7" xfId="2" applyFont="1" applyFill="1" applyBorder="1" applyAlignment="1" applyProtection="1">
      <alignment horizontal="right" vertical="center"/>
      <protection hidden="1"/>
    </xf>
    <xf numFmtId="38" fontId="25" fillId="6" borderId="1" xfId="2" applyFont="1" applyFill="1" applyBorder="1" applyAlignment="1" applyProtection="1">
      <alignment horizontal="right" vertical="center" shrinkToFit="1"/>
    </xf>
    <xf numFmtId="38" fontId="25" fillId="6" borderId="2" xfId="2" applyFont="1" applyFill="1" applyBorder="1" applyAlignment="1" applyProtection="1">
      <alignment horizontal="right" vertical="center" shrinkToFit="1"/>
    </xf>
    <xf numFmtId="38" fontId="25" fillId="6" borderId="6" xfId="2" applyFont="1" applyFill="1" applyBorder="1" applyAlignment="1" applyProtection="1">
      <alignment horizontal="right" vertical="center" shrinkToFit="1"/>
    </xf>
    <xf numFmtId="38" fontId="25" fillId="6" borderId="7" xfId="2" applyFont="1" applyFill="1" applyBorder="1" applyAlignment="1" applyProtection="1">
      <alignment horizontal="right" vertical="center" shrinkToFit="1"/>
    </xf>
    <xf numFmtId="38" fontId="34" fillId="6" borderId="8" xfId="2" applyFont="1" applyFill="1" applyBorder="1" applyAlignment="1" applyProtection="1">
      <alignment horizontal="right" vertical="center"/>
      <protection hidden="1"/>
    </xf>
    <xf numFmtId="38" fontId="34" fillId="6" borderId="5" xfId="2" applyFont="1" applyFill="1" applyBorder="1" applyAlignment="1" applyProtection="1">
      <alignment horizontal="right" vertical="center"/>
      <protection hidden="1"/>
    </xf>
    <xf numFmtId="0" fontId="34" fillId="6" borderId="8" xfId="0" applyFont="1" applyFill="1" applyBorder="1" applyAlignment="1" applyProtection="1">
      <alignment horizontal="center" vertical="center"/>
      <protection hidden="1"/>
    </xf>
    <xf numFmtId="0" fontId="34" fillId="6" borderId="5" xfId="0" applyFont="1" applyFill="1" applyBorder="1" applyAlignment="1" applyProtection="1">
      <alignment horizontal="center" vertical="center"/>
      <protection hidden="1"/>
    </xf>
    <xf numFmtId="38" fontId="0" fillId="0" borderId="1" xfId="2" applyFont="1" applyFill="1" applyBorder="1" applyAlignment="1" applyProtection="1">
      <alignment horizontal="right" vertical="center" shrinkToFit="1"/>
      <protection locked="0"/>
    </xf>
    <xf numFmtId="38" fontId="0" fillId="0" borderId="2" xfId="2" applyFont="1" applyFill="1" applyBorder="1" applyAlignment="1" applyProtection="1">
      <alignment horizontal="right" vertical="center" shrinkToFit="1"/>
      <protection locked="0"/>
    </xf>
    <xf numFmtId="38" fontId="0" fillId="0" borderId="6" xfId="2" applyFont="1" applyFill="1" applyBorder="1" applyAlignment="1" applyProtection="1">
      <alignment horizontal="right" vertical="center" shrinkToFit="1"/>
      <protection locked="0"/>
    </xf>
    <xf numFmtId="38" fontId="0" fillId="0" borderId="7" xfId="2" applyFont="1" applyFill="1" applyBorder="1" applyAlignment="1" applyProtection="1">
      <alignment horizontal="right" vertical="center" shrinkToFit="1"/>
      <protection locked="0"/>
    </xf>
    <xf numFmtId="0" fontId="0" fillId="6" borderId="16" xfId="0" applyFill="1" applyBorder="1" applyAlignment="1" applyProtection="1">
      <alignment horizontal="center" vertical="center" shrinkToFit="1"/>
    </xf>
    <xf numFmtId="0" fontId="0" fillId="6" borderId="17" xfId="0" applyFill="1" applyBorder="1" applyAlignment="1" applyProtection="1">
      <alignment horizontal="center" vertical="center" shrinkToFit="1"/>
    </xf>
    <xf numFmtId="0" fontId="0" fillId="6" borderId="8" xfId="0" applyFill="1" applyBorder="1" applyAlignment="1" applyProtection="1">
      <alignment horizontal="center" vertical="center" shrinkToFit="1"/>
    </xf>
    <xf numFmtId="0" fontId="0" fillId="6" borderId="1" xfId="0" applyFill="1" applyBorder="1" applyAlignment="1" applyProtection="1">
      <alignment horizontal="center" vertical="center" shrinkToFit="1"/>
    </xf>
    <xf numFmtId="0" fontId="0" fillId="6" borderId="5" xfId="0" applyFill="1" applyBorder="1" applyAlignment="1" applyProtection="1">
      <alignment horizontal="center" vertical="center" shrinkToFit="1"/>
    </xf>
    <xf numFmtId="0" fontId="0" fillId="6" borderId="6" xfId="0" applyFill="1" applyBorder="1" applyAlignment="1" applyProtection="1">
      <alignment horizontal="center" vertical="center" shrinkToFit="1"/>
    </xf>
    <xf numFmtId="176" fontId="0" fillId="0" borderId="1" xfId="0" applyNumberFormat="1" applyFill="1" applyBorder="1" applyAlignment="1" applyProtection="1">
      <alignment horizontal="center" vertical="center" shrinkToFit="1"/>
    </xf>
    <xf numFmtId="0" fontId="0" fillId="0" borderId="1" xfId="0" applyFill="1" applyBorder="1" applyAlignment="1" applyProtection="1">
      <alignment horizontal="center" vertical="center" shrinkToFit="1"/>
    </xf>
    <xf numFmtId="0" fontId="0" fillId="0" borderId="2" xfId="0" applyFill="1" applyBorder="1" applyAlignment="1" applyProtection="1">
      <alignment horizontal="center" vertical="center" shrinkToFit="1"/>
    </xf>
    <xf numFmtId="0" fontId="0" fillId="0" borderId="6" xfId="0" applyFill="1" applyBorder="1" applyAlignment="1" applyProtection="1">
      <alignment horizontal="center" vertical="center" shrinkToFit="1"/>
    </xf>
    <xf numFmtId="0" fontId="0" fillId="0" borderId="7" xfId="0" applyFill="1" applyBorder="1" applyAlignment="1" applyProtection="1">
      <alignment horizontal="center" vertical="center" shrinkToFit="1"/>
    </xf>
    <xf numFmtId="176" fontId="0" fillId="6" borderId="16" xfId="0" applyNumberFormat="1" applyFill="1" applyBorder="1" applyAlignment="1" applyProtection="1">
      <alignment horizontal="center" vertical="center" shrinkToFit="1"/>
    </xf>
    <xf numFmtId="176" fontId="0" fillId="6" borderId="17" xfId="0" applyNumberFormat="1" applyFill="1" applyBorder="1" applyAlignment="1" applyProtection="1">
      <alignment horizontal="center" vertical="center" shrinkToFit="1"/>
    </xf>
    <xf numFmtId="176" fontId="0" fillId="6" borderId="8" xfId="0" applyNumberFormat="1" applyFill="1" applyBorder="1" applyAlignment="1" applyProtection="1">
      <alignment horizontal="center" vertical="center" shrinkToFit="1"/>
    </xf>
    <xf numFmtId="176" fontId="0" fillId="6" borderId="1" xfId="0" applyNumberFormat="1" applyFill="1" applyBorder="1" applyAlignment="1" applyProtection="1">
      <alignment horizontal="center" vertical="center" shrinkToFit="1"/>
    </xf>
    <xf numFmtId="176" fontId="0" fillId="6" borderId="5" xfId="0" applyNumberFormat="1" applyFill="1" applyBorder="1" applyAlignment="1" applyProtection="1">
      <alignment horizontal="center" vertical="center" shrinkToFit="1"/>
    </xf>
    <xf numFmtId="176" fontId="0" fillId="6" borderId="6" xfId="0" applyNumberFormat="1" applyFill="1" applyBorder="1" applyAlignment="1" applyProtection="1">
      <alignment horizontal="center" vertical="center" shrinkToFit="1"/>
    </xf>
    <xf numFmtId="38" fontId="0" fillId="3" borderId="20" xfId="2" applyFont="1" applyFill="1" applyBorder="1" applyAlignment="1" applyProtection="1">
      <alignment horizontal="right" vertical="center" shrinkToFit="1"/>
      <protection locked="0"/>
    </xf>
    <xf numFmtId="38" fontId="0" fillId="3" borderId="15" xfId="2" applyFont="1" applyFill="1" applyBorder="1" applyAlignment="1" applyProtection="1">
      <alignment horizontal="right" vertical="center" shrinkToFit="1"/>
      <protection locked="0"/>
    </xf>
    <xf numFmtId="38" fontId="0" fillId="3" borderId="2" xfId="2" applyFont="1" applyFill="1" applyBorder="1" applyAlignment="1" applyProtection="1">
      <alignment horizontal="right" vertical="center" shrinkToFit="1"/>
      <protection locked="0"/>
    </xf>
    <xf numFmtId="38" fontId="0" fillId="3" borderId="16" xfId="2" applyFont="1" applyFill="1" applyBorder="1" applyAlignment="1" applyProtection="1">
      <alignment horizontal="right" vertical="center" shrinkToFit="1"/>
      <protection locked="0"/>
    </xf>
    <xf numFmtId="0" fontId="0" fillId="6" borderId="15" xfId="0" applyFill="1" applyBorder="1" applyAlignment="1" applyProtection="1">
      <alignment horizontal="center" vertical="center" shrinkToFit="1"/>
    </xf>
    <xf numFmtId="0" fontId="0" fillId="6" borderId="2" xfId="0"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34" fillId="3" borderId="0" xfId="0" applyFont="1" applyFill="1" applyBorder="1" applyAlignment="1" applyProtection="1">
      <alignment horizontal="center" vertical="center" wrapText="1"/>
      <protection hidden="1"/>
    </xf>
    <xf numFmtId="0" fontId="23" fillId="3" borderId="0" xfId="0" applyFont="1" applyFill="1" applyBorder="1" applyAlignment="1" applyProtection="1">
      <alignment horizontal="center" vertical="center" wrapText="1"/>
      <protection hidden="1"/>
    </xf>
    <xf numFmtId="0" fontId="34" fillId="6" borderId="15" xfId="0" applyFont="1" applyFill="1" applyBorder="1" applyAlignment="1" applyProtection="1">
      <alignment horizontal="center" vertical="center" wrapText="1"/>
      <protection hidden="1"/>
    </xf>
    <xf numFmtId="0" fontId="34" fillId="6" borderId="16" xfId="0" applyFont="1" applyFill="1" applyBorder="1" applyAlignment="1" applyProtection="1">
      <alignment horizontal="center" vertical="center" wrapText="1"/>
      <protection hidden="1"/>
    </xf>
    <xf numFmtId="38" fontId="0" fillId="3" borderId="1" xfId="2" applyFont="1" applyFill="1" applyBorder="1" applyAlignment="1" applyProtection="1">
      <alignment horizontal="right" vertical="center" shrinkToFit="1"/>
      <protection locked="0"/>
    </xf>
    <xf numFmtId="38" fontId="0" fillId="3" borderId="6" xfId="2" applyFont="1" applyFill="1" applyBorder="1" applyAlignment="1" applyProtection="1">
      <alignment horizontal="right" vertical="center" shrinkToFit="1"/>
      <protection locked="0"/>
    </xf>
    <xf numFmtId="38" fontId="0" fillId="3" borderId="7" xfId="2" applyFont="1" applyFill="1" applyBorder="1" applyAlignment="1" applyProtection="1">
      <alignment horizontal="right" vertical="center" shrinkToFit="1"/>
      <protection locked="0"/>
    </xf>
    <xf numFmtId="0" fontId="0" fillId="3" borderId="15" xfId="0" applyFill="1" applyBorder="1" applyAlignment="1" applyProtection="1">
      <alignment horizontal="center" vertical="center" shrinkToFit="1"/>
      <protection locked="0"/>
    </xf>
    <xf numFmtId="0" fontId="0" fillId="3" borderId="18" xfId="0" applyFill="1" applyBorder="1" applyAlignment="1" applyProtection="1">
      <alignment horizontal="center" vertical="center" shrinkToFit="1"/>
      <protection locked="0"/>
    </xf>
    <xf numFmtId="0" fontId="23" fillId="3" borderId="0" xfId="0" applyFont="1" applyFill="1" applyBorder="1" applyAlignment="1" applyProtection="1">
      <alignment horizontal="center" vertical="center" wrapText="1" shrinkToFit="1"/>
      <protection hidden="1"/>
    </xf>
    <xf numFmtId="0" fontId="25" fillId="3" borderId="0" xfId="0" applyFont="1" applyFill="1" applyBorder="1" applyAlignment="1" applyProtection="1">
      <alignment horizontal="right" shrinkToFit="1"/>
      <protection hidden="1"/>
    </xf>
    <xf numFmtId="0" fontId="25" fillId="6" borderId="15" xfId="0" applyFont="1" applyFill="1" applyBorder="1" applyAlignment="1" applyProtection="1">
      <alignment horizontal="center" vertical="center" wrapText="1"/>
      <protection hidden="1"/>
    </xf>
    <xf numFmtId="0" fontId="25" fillId="6" borderId="15" xfId="0" applyFont="1" applyFill="1" applyBorder="1" applyAlignment="1" applyProtection="1">
      <alignment horizontal="center" vertical="center" wrapText="1" shrinkToFit="1"/>
      <protection hidden="1"/>
    </xf>
    <xf numFmtId="38" fontId="0" fillId="0" borderId="8" xfId="2" applyFont="1" applyFill="1" applyBorder="1" applyAlignment="1" applyProtection="1">
      <alignment horizontal="right" vertical="center" shrinkToFit="1"/>
      <protection locked="0"/>
    </xf>
    <xf numFmtId="38" fontId="0" fillId="0" borderId="5" xfId="2" applyFont="1" applyFill="1" applyBorder="1" applyAlignment="1" applyProtection="1">
      <alignment horizontal="right" vertical="center" shrinkToFit="1"/>
      <protection locked="0"/>
    </xf>
    <xf numFmtId="0" fontId="34" fillId="6" borderId="8" xfId="0" applyFont="1" applyFill="1" applyBorder="1" applyAlignment="1" applyProtection="1">
      <alignment horizontal="center" vertical="center" wrapText="1"/>
      <protection hidden="1"/>
    </xf>
    <xf numFmtId="0" fontId="34" fillId="6" borderId="5" xfId="0" applyFont="1" applyFill="1" applyBorder="1" applyAlignment="1" applyProtection="1">
      <alignment horizontal="center" vertical="center" wrapText="1"/>
      <protection hidden="1"/>
    </xf>
    <xf numFmtId="0" fontId="58" fillId="6" borderId="15" xfId="0" applyFont="1" applyFill="1" applyBorder="1" applyAlignment="1" applyProtection="1">
      <alignment horizontal="center" vertical="center" wrapText="1"/>
      <protection hidden="1"/>
    </xf>
    <xf numFmtId="0" fontId="34" fillId="6" borderId="15" xfId="0" applyFont="1" applyFill="1" applyBorder="1" applyAlignment="1" applyProtection="1">
      <alignment horizontal="center" vertical="center"/>
      <protection hidden="1"/>
    </xf>
    <xf numFmtId="0" fontId="0" fillId="3" borderId="16" xfId="0" applyFill="1" applyBorder="1" applyAlignment="1" applyProtection="1">
      <alignment horizontal="center" vertical="center" shrinkToFit="1"/>
      <protection locked="0"/>
    </xf>
    <xf numFmtId="0" fontId="0" fillId="3" borderId="8" xfId="0"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xf>
    <xf numFmtId="0" fontId="0" fillId="0" borderId="21" xfId="0"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0" fontId="0" fillId="3" borderId="2" xfId="0" applyFill="1" applyBorder="1" applyAlignment="1" applyProtection="1">
      <alignment horizontal="center" vertical="center" shrinkToFit="1"/>
      <protection locked="0"/>
    </xf>
    <xf numFmtId="0" fontId="0" fillId="3" borderId="5" xfId="0"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0" fillId="3" borderId="3"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0" fontId="0" fillId="3" borderId="0" xfId="0" applyFill="1" applyBorder="1" applyAlignment="1" applyProtection="1">
      <alignment horizontal="left" indent="1" shrinkToFit="1"/>
      <protection hidden="1"/>
    </xf>
    <xf numFmtId="0" fontId="0" fillId="3" borderId="6" xfId="0" applyFill="1" applyBorder="1" applyAlignment="1" applyProtection="1">
      <alignment horizontal="left" indent="1" shrinkToFit="1"/>
      <protection hidden="1"/>
    </xf>
    <xf numFmtId="0" fontId="0" fillId="3" borderId="0" xfId="0" applyFill="1" applyAlignment="1" applyProtection="1">
      <alignment horizontal="center" vertical="center" wrapText="1"/>
      <protection hidden="1"/>
    </xf>
    <xf numFmtId="38" fontId="34" fillId="6" borderId="8" xfId="2" applyFont="1" applyFill="1" applyBorder="1" applyAlignment="1" applyProtection="1">
      <alignment horizontal="right" vertical="center" shrinkToFit="1"/>
    </xf>
    <xf numFmtId="38" fontId="34" fillId="6" borderId="5" xfId="2" applyFont="1" applyFill="1" applyBorder="1" applyAlignment="1" applyProtection="1">
      <alignment horizontal="right" vertical="center" shrinkToFit="1"/>
    </xf>
    <xf numFmtId="0" fontId="0" fillId="6" borderId="8" xfId="0" applyFill="1" applyBorder="1" applyAlignment="1" applyProtection="1">
      <alignment horizontal="left" vertical="center"/>
      <protection hidden="1"/>
    </xf>
    <xf numFmtId="0" fontId="0" fillId="6" borderId="1" xfId="0" applyFill="1" applyBorder="1" applyAlignment="1" applyProtection="1">
      <alignment horizontal="left" vertical="center"/>
      <protection hidden="1"/>
    </xf>
    <xf numFmtId="0" fontId="0" fillId="6" borderId="2" xfId="0" applyFill="1" applyBorder="1" applyAlignment="1" applyProtection="1">
      <alignment horizontal="left" vertical="center"/>
      <protection hidden="1"/>
    </xf>
    <xf numFmtId="0" fontId="0" fillId="6" borderId="5" xfId="0" applyFill="1" applyBorder="1" applyAlignment="1" applyProtection="1">
      <alignment horizontal="left" vertical="center"/>
      <protection hidden="1"/>
    </xf>
    <xf numFmtId="0" fontId="0" fillId="6" borderId="6" xfId="0" applyFill="1" applyBorder="1" applyAlignment="1" applyProtection="1">
      <alignment horizontal="left" vertical="center"/>
      <protection hidden="1"/>
    </xf>
    <xf numFmtId="0" fontId="0" fillId="6" borderId="7" xfId="0" applyFill="1" applyBorder="1" applyAlignment="1" applyProtection="1">
      <alignment horizontal="left" vertical="center"/>
      <protection hidden="1"/>
    </xf>
    <xf numFmtId="0" fontId="0" fillId="3" borderId="15" xfId="0" applyFill="1" applyBorder="1" applyAlignment="1" applyProtection="1">
      <alignment horizontal="distributed" vertical="center" wrapText="1" justifyLastLine="1"/>
      <protection locked="0"/>
    </xf>
    <xf numFmtId="0" fontId="0" fillId="6" borderId="3" xfId="0" applyFill="1" applyBorder="1" applyAlignment="1" applyProtection="1">
      <alignment horizontal="left" vertical="center" wrapText="1"/>
      <protection hidden="1"/>
    </xf>
    <xf numFmtId="0" fontId="0" fillId="6" borderId="3" xfId="0" applyFill="1" applyBorder="1" applyAlignment="1" applyProtection="1">
      <alignment horizontal="left" vertical="center" wrapText="1" indent="1"/>
      <protection hidden="1"/>
    </xf>
    <xf numFmtId="0" fontId="0" fillId="6" borderId="0" xfId="0" applyFill="1" applyBorder="1" applyAlignment="1" applyProtection="1">
      <alignment horizontal="left" vertical="center" wrapText="1" indent="1"/>
      <protection hidden="1"/>
    </xf>
    <xf numFmtId="0" fontId="0" fillId="6" borderId="15" xfId="0" applyFill="1" applyBorder="1" applyAlignment="1" applyProtection="1">
      <alignment horizontal="left" vertical="center" wrapText="1"/>
      <protection hidden="1"/>
    </xf>
    <xf numFmtId="0" fontId="0" fillId="6" borderId="18" xfId="0" applyFill="1" applyBorder="1" applyAlignment="1" applyProtection="1">
      <alignment horizontal="left" vertical="center" wrapText="1"/>
      <protection hidden="1"/>
    </xf>
    <xf numFmtId="0" fontId="60" fillId="6" borderId="21" xfId="1" applyFont="1" applyFill="1" applyBorder="1" applyAlignment="1" applyProtection="1">
      <alignment horizontal="center" vertical="center" wrapText="1"/>
      <protection hidden="1"/>
    </xf>
    <xf numFmtId="0" fontId="0" fillId="3" borderId="41" xfId="0" applyFill="1" applyBorder="1" applyAlignment="1" applyProtection="1">
      <alignment horizontal="center" vertical="center" wrapText="1"/>
      <protection locked="0"/>
    </xf>
    <xf numFmtId="0" fontId="0" fillId="3" borderId="62" xfId="0" applyFill="1" applyBorder="1" applyAlignment="1" applyProtection="1">
      <alignment horizontal="center" vertical="center" wrapText="1"/>
      <protection locked="0"/>
    </xf>
    <xf numFmtId="0" fontId="0" fillId="3" borderId="63" xfId="0" applyFill="1" applyBorder="1" applyAlignment="1" applyProtection="1">
      <alignment horizontal="center" vertical="center" wrapText="1"/>
      <protection locked="0"/>
    </xf>
    <xf numFmtId="0" fontId="0" fillId="3" borderId="72" xfId="0" applyFill="1" applyBorder="1" applyAlignment="1" applyProtection="1">
      <alignment horizontal="center" vertical="center" wrapText="1"/>
      <protection locked="0"/>
    </xf>
    <xf numFmtId="0" fontId="0" fillId="3" borderId="68" xfId="0" applyFill="1" applyBorder="1" applyAlignment="1" applyProtection="1">
      <alignment horizontal="center" vertical="center" wrapText="1"/>
      <protection locked="0"/>
    </xf>
    <xf numFmtId="0" fontId="0" fillId="3" borderId="69" xfId="0" applyFill="1" applyBorder="1" applyAlignment="1" applyProtection="1">
      <alignment horizontal="center" vertical="center" wrapText="1"/>
      <protection locked="0"/>
    </xf>
    <xf numFmtId="0" fontId="60" fillId="6" borderId="16" xfId="1" applyFont="1" applyFill="1" applyBorder="1" applyAlignment="1" applyProtection="1">
      <alignment horizontal="center" vertical="center" wrapText="1"/>
      <protection hidden="1"/>
    </xf>
    <xf numFmtId="0" fontId="60" fillId="3" borderId="41" xfId="1" applyFont="1" applyFill="1" applyBorder="1" applyAlignment="1" applyProtection="1">
      <alignment horizontal="center" vertical="center" wrapText="1"/>
      <protection locked="0"/>
    </xf>
    <xf numFmtId="0" fontId="60" fillId="3" borderId="62" xfId="1" applyFont="1" applyFill="1" applyBorder="1" applyAlignment="1" applyProtection="1">
      <alignment horizontal="center" vertical="center" wrapText="1"/>
      <protection locked="0"/>
    </xf>
    <xf numFmtId="0" fontId="60" fillId="3" borderId="63" xfId="1" applyFont="1" applyFill="1" applyBorder="1" applyAlignment="1" applyProtection="1">
      <alignment horizontal="center" vertical="center" wrapText="1"/>
      <protection locked="0"/>
    </xf>
    <xf numFmtId="0" fontId="60" fillId="3" borderId="72" xfId="1" applyFont="1" applyFill="1" applyBorder="1" applyAlignment="1" applyProtection="1">
      <alignment horizontal="center" vertical="center" wrapText="1"/>
      <protection locked="0"/>
    </xf>
    <xf numFmtId="0" fontId="60" fillId="3" borderId="68" xfId="1" applyFont="1" applyFill="1" applyBorder="1" applyAlignment="1" applyProtection="1">
      <alignment horizontal="center" vertical="center" wrapText="1"/>
      <protection locked="0"/>
    </xf>
    <xf numFmtId="0" fontId="60" fillId="3" borderId="69" xfId="1" applyFont="1" applyFill="1" applyBorder="1" applyAlignment="1" applyProtection="1">
      <alignment horizontal="center" vertical="center" wrapText="1"/>
      <protection locked="0"/>
    </xf>
    <xf numFmtId="0" fontId="32" fillId="3" borderId="42" xfId="1" applyFont="1" applyFill="1" applyBorder="1" applyAlignment="1" applyProtection="1">
      <alignment horizontal="center" vertical="center" wrapText="1"/>
      <protection locked="0"/>
    </xf>
    <xf numFmtId="0" fontId="32" fillId="3" borderId="43" xfId="1" applyFont="1" applyFill="1" applyBorder="1" applyAlignment="1" applyProtection="1">
      <alignment horizontal="center" vertical="center" wrapText="1"/>
      <protection locked="0"/>
    </xf>
    <xf numFmtId="0" fontId="32" fillId="3" borderId="44" xfId="1" applyFont="1" applyFill="1" applyBorder="1" applyAlignment="1" applyProtection="1">
      <alignment horizontal="center" vertical="center" wrapText="1"/>
      <protection locked="0"/>
    </xf>
    <xf numFmtId="0" fontId="32" fillId="3" borderId="51" xfId="1" applyFont="1" applyFill="1" applyBorder="1" applyAlignment="1" applyProtection="1">
      <alignment horizontal="center" vertical="center" wrapText="1"/>
      <protection locked="0"/>
    </xf>
    <xf numFmtId="0" fontId="32" fillId="3" borderId="52" xfId="1" applyFont="1" applyFill="1" applyBorder="1" applyAlignment="1" applyProtection="1">
      <alignment horizontal="center" vertical="center" wrapText="1"/>
      <protection locked="0"/>
    </xf>
    <xf numFmtId="0" fontId="32" fillId="3" borderId="53" xfId="1" applyFont="1" applyFill="1" applyBorder="1" applyAlignment="1" applyProtection="1">
      <alignment horizontal="center" vertical="center" wrapText="1"/>
      <protection locked="0"/>
    </xf>
    <xf numFmtId="0" fontId="32" fillId="6" borderId="8" xfId="1" applyFont="1" applyFill="1" applyBorder="1" applyAlignment="1" applyProtection="1">
      <alignment horizontal="center" vertical="center" wrapText="1"/>
      <protection hidden="1"/>
    </xf>
    <xf numFmtId="0" fontId="32" fillId="6" borderId="1" xfId="1" applyFont="1" applyFill="1" applyBorder="1" applyAlignment="1" applyProtection="1">
      <alignment horizontal="center" vertical="center" wrapText="1"/>
      <protection hidden="1"/>
    </xf>
    <xf numFmtId="0" fontId="32" fillId="6" borderId="2" xfId="1" applyFont="1" applyFill="1" applyBorder="1" applyAlignment="1" applyProtection="1">
      <alignment horizontal="center" vertical="center" wrapText="1"/>
      <protection hidden="1"/>
    </xf>
    <xf numFmtId="0" fontId="24" fillId="3" borderId="77" xfId="0" applyFont="1" applyFill="1" applyBorder="1" applyAlignment="1" applyProtection="1">
      <alignment horizontal="center" vertical="center"/>
      <protection hidden="1"/>
    </xf>
    <xf numFmtId="0" fontId="24" fillId="3" borderId="61" xfId="0" applyFont="1" applyFill="1" applyBorder="1" applyAlignment="1" applyProtection="1">
      <alignment horizontal="center" vertical="center"/>
      <protection hidden="1"/>
    </xf>
    <xf numFmtId="0" fontId="0" fillId="3" borderId="1" xfId="0" applyFill="1" applyBorder="1" applyAlignment="1" applyProtection="1">
      <alignment horizontal="center" vertical="center"/>
      <protection locked="0" hidden="1"/>
    </xf>
    <xf numFmtId="0" fontId="0" fillId="3" borderId="6" xfId="0" applyFill="1" applyBorder="1" applyAlignment="1" applyProtection="1">
      <alignment horizontal="center" vertical="center"/>
      <protection locked="0" hidden="1"/>
    </xf>
    <xf numFmtId="0" fontId="0" fillId="3" borderId="15" xfId="0" applyFill="1" applyBorder="1" applyAlignment="1" applyProtection="1">
      <alignment horizontal="center" vertical="center"/>
      <protection locked="0" hidden="1"/>
    </xf>
    <xf numFmtId="0" fontId="0" fillId="3" borderId="8" xfId="0" applyFill="1" applyBorder="1" applyAlignment="1" applyProtection="1">
      <alignment horizontal="center" vertical="center"/>
      <protection locked="0" hidden="1"/>
    </xf>
    <xf numFmtId="0" fontId="0" fillId="3" borderId="5" xfId="0" applyFill="1" applyBorder="1" applyAlignment="1" applyProtection="1">
      <alignment horizontal="center" vertical="center"/>
      <protection locked="0" hidden="1"/>
    </xf>
    <xf numFmtId="0" fontId="0" fillId="0" borderId="1" xfId="0" applyFill="1" applyBorder="1" applyAlignment="1" applyProtection="1">
      <alignment horizontal="center" vertical="center"/>
      <protection locked="0" hidden="1"/>
    </xf>
    <xf numFmtId="0" fontId="0" fillId="0" borderId="6" xfId="0" applyFill="1" applyBorder="1" applyAlignment="1" applyProtection="1">
      <alignment horizontal="center" vertical="center"/>
      <protection locked="0" hidden="1"/>
    </xf>
    <xf numFmtId="0" fontId="0" fillId="3" borderId="44" xfId="0" applyFill="1" applyBorder="1" applyAlignment="1" applyProtection="1">
      <alignment horizontal="center" vertical="center"/>
      <protection hidden="1"/>
    </xf>
    <xf numFmtId="0" fontId="0" fillId="3" borderId="53" xfId="0" applyFill="1" applyBorder="1" applyAlignment="1" applyProtection="1">
      <alignment horizontal="center" vertical="center"/>
      <protection hidden="1"/>
    </xf>
    <xf numFmtId="176" fontId="0" fillId="3" borderId="8" xfId="0" applyNumberFormat="1" applyFill="1" applyBorder="1" applyAlignment="1" applyProtection="1">
      <alignment horizontal="right" vertical="center"/>
      <protection locked="0" hidden="1"/>
    </xf>
    <xf numFmtId="176" fontId="0" fillId="3" borderId="1" xfId="0" applyNumberFormat="1" applyFill="1" applyBorder="1" applyAlignment="1" applyProtection="1">
      <alignment horizontal="right" vertical="center"/>
      <protection locked="0" hidden="1"/>
    </xf>
    <xf numFmtId="176" fontId="0" fillId="3" borderId="5" xfId="0" applyNumberFormat="1" applyFill="1" applyBorder="1" applyAlignment="1" applyProtection="1">
      <alignment horizontal="right" vertical="center"/>
      <protection locked="0" hidden="1"/>
    </xf>
    <xf numFmtId="176" fontId="0" fillId="3" borderId="6" xfId="0" applyNumberFormat="1" applyFill="1" applyBorder="1" applyAlignment="1" applyProtection="1">
      <alignment horizontal="right" vertical="center"/>
      <protection locked="0" hidden="1"/>
    </xf>
    <xf numFmtId="0" fontId="0" fillId="6" borderId="1" xfId="0" applyFill="1" applyBorder="1" applyAlignment="1" applyProtection="1">
      <alignment horizontal="center" vertical="center" wrapText="1"/>
      <protection hidden="1"/>
    </xf>
    <xf numFmtId="0" fontId="0" fillId="6" borderId="2" xfId="0" applyFill="1" applyBorder="1" applyAlignment="1" applyProtection="1">
      <alignment horizontal="center" vertical="center" wrapText="1"/>
      <protection hidden="1"/>
    </xf>
    <xf numFmtId="0" fontId="0" fillId="6" borderId="7" xfId="0" applyFill="1" applyBorder="1" applyAlignment="1" applyProtection="1">
      <alignment horizontal="center" vertical="center" wrapText="1"/>
      <protection hidden="1"/>
    </xf>
    <xf numFmtId="0" fontId="0" fillId="3" borderId="8" xfId="0" applyFill="1" applyBorder="1" applyAlignment="1" applyProtection="1">
      <alignment horizontal="left" vertical="center"/>
      <protection locked="0" hidden="1"/>
    </xf>
    <xf numFmtId="0" fontId="0" fillId="3" borderId="1" xfId="0" applyFill="1" applyBorder="1" applyAlignment="1" applyProtection="1">
      <alignment horizontal="left" vertical="center"/>
      <protection locked="0" hidden="1"/>
    </xf>
    <xf numFmtId="0" fontId="0" fillId="3" borderId="2" xfId="0" applyFill="1" applyBorder="1" applyAlignment="1" applyProtection="1">
      <alignment horizontal="left" vertical="center"/>
      <protection locked="0" hidden="1"/>
    </xf>
    <xf numFmtId="0" fontId="0" fillId="3" borderId="5" xfId="0" applyFill="1" applyBorder="1" applyAlignment="1" applyProtection="1">
      <alignment horizontal="left" vertical="center"/>
      <protection locked="0" hidden="1"/>
    </xf>
    <xf numFmtId="0" fontId="0" fillId="3" borderId="6" xfId="0" applyFill="1" applyBorder="1" applyAlignment="1" applyProtection="1">
      <alignment horizontal="left" vertical="center"/>
      <protection locked="0" hidden="1"/>
    </xf>
    <xf numFmtId="0" fontId="0" fillId="3" borderId="7" xfId="0" applyFill="1" applyBorder="1" applyAlignment="1" applyProtection="1">
      <alignment horizontal="left" vertical="center"/>
      <protection locked="0" hidden="1"/>
    </xf>
  </cellXfs>
  <cellStyles count="3">
    <cellStyle name="ハイパーリンク" xfId="1" builtinId="8"/>
    <cellStyle name="桁区切り" xfId="2" builtinId="6"/>
    <cellStyle name="標準" xfId="0" builtinId="0"/>
  </cellStyles>
  <dxfs count="7">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FCC"/>
      <color rgb="FFFFFF99"/>
      <color rgb="FF0000FF"/>
      <color rgb="FF2D55FF"/>
      <color rgb="FF9900FF"/>
      <color rgb="FF0066CC"/>
      <color rgb="FFCCECFF"/>
      <color rgb="FF007370"/>
      <color rgb="FFFF6D6D"/>
      <color rgb="FF3554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1</xdr:colOff>
      <xdr:row>22</xdr:row>
      <xdr:rowOff>38100</xdr:rowOff>
    </xdr:from>
    <xdr:to>
      <xdr:col>27</xdr:col>
      <xdr:colOff>161925</xdr:colOff>
      <xdr:row>24</xdr:row>
      <xdr:rowOff>9525</xdr:rowOff>
    </xdr:to>
    <xdr:sp macro="" textlink="">
      <xdr:nvSpPr>
        <xdr:cNvPr id="18" name="正方形/長方形 17">
          <a:extLst>
            <a:ext uri="{FF2B5EF4-FFF2-40B4-BE49-F238E27FC236}">
              <a16:creationId xmlns:a16="http://schemas.microsoft.com/office/drawing/2014/main" id="{00000000-0008-0000-0600-000012000000}"/>
            </a:ext>
          </a:extLst>
        </xdr:cNvPr>
        <xdr:cNvSpPr/>
      </xdr:nvSpPr>
      <xdr:spPr>
        <a:xfrm>
          <a:off x="3076576" y="3590925"/>
          <a:ext cx="145732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控除対象扶養親族の数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6</xdr:col>
          <xdr:colOff>9525</xdr:colOff>
          <xdr:row>19</xdr:row>
          <xdr:rowOff>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C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152400</xdr:rowOff>
        </xdr:from>
        <xdr:to>
          <xdr:col>6</xdr:col>
          <xdr:colOff>9525</xdr:colOff>
          <xdr:row>20</xdr:row>
          <xdr:rowOff>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C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9525</xdr:colOff>
          <xdr:row>23</xdr:row>
          <xdr:rowOff>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C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152400</xdr:rowOff>
        </xdr:from>
        <xdr:to>
          <xdr:col>6</xdr:col>
          <xdr:colOff>9525</xdr:colOff>
          <xdr:row>27</xdr:row>
          <xdr:rowOff>152400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C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142875</xdr:rowOff>
        </xdr:from>
        <xdr:to>
          <xdr:col>6</xdr:col>
          <xdr:colOff>9525</xdr:colOff>
          <xdr:row>28</xdr:row>
          <xdr:rowOff>152400</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C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152400</xdr:rowOff>
        </xdr:from>
        <xdr:to>
          <xdr:col>6</xdr:col>
          <xdr:colOff>9525</xdr:colOff>
          <xdr:row>29</xdr:row>
          <xdr:rowOff>152400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C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9525</xdr:colOff>
          <xdr:row>21</xdr:row>
          <xdr:rowOff>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0C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152400</xdr:rowOff>
        </xdr:from>
        <xdr:to>
          <xdr:col>6</xdr:col>
          <xdr:colOff>9525</xdr:colOff>
          <xdr:row>22</xdr:row>
          <xdr:rowOff>0</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id="{00000000-0008-0000-0C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152400</xdr:rowOff>
        </xdr:from>
        <xdr:to>
          <xdr:col>6</xdr:col>
          <xdr:colOff>9525</xdr:colOff>
          <xdr:row>24</xdr:row>
          <xdr:rowOff>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C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9525</xdr:colOff>
          <xdr:row>25</xdr:row>
          <xdr:rowOff>0</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C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152400</xdr:rowOff>
        </xdr:from>
        <xdr:to>
          <xdr:col>6</xdr:col>
          <xdr:colOff>9525</xdr:colOff>
          <xdr:row>26</xdr:row>
          <xdr:rowOff>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id="{00000000-0008-0000-0C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142875</xdr:rowOff>
        </xdr:from>
        <xdr:to>
          <xdr:col>6</xdr:col>
          <xdr:colOff>9525</xdr:colOff>
          <xdr:row>30</xdr:row>
          <xdr:rowOff>152400</xdr:rowOff>
        </xdr:to>
        <xdr:sp macro="" textlink="">
          <xdr:nvSpPr>
            <xdr:cNvPr id="24742" name="Check Box 166" hidden="1">
              <a:extLst>
                <a:ext uri="{63B3BB69-23CF-44E3-9099-C40C66FF867C}">
                  <a14:compatExt spid="_x0000_s24742"/>
                </a:ext>
                <a:ext uri="{FF2B5EF4-FFF2-40B4-BE49-F238E27FC236}">
                  <a16:creationId xmlns:a16="http://schemas.microsoft.com/office/drawing/2014/main" id="{00000000-0008-0000-0C00-0000A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142875</xdr:rowOff>
        </xdr:from>
        <xdr:to>
          <xdr:col>6</xdr:col>
          <xdr:colOff>9525</xdr:colOff>
          <xdr:row>32</xdr:row>
          <xdr:rowOff>152400</xdr:rowOff>
        </xdr:to>
        <xdr:sp macro="" textlink="">
          <xdr:nvSpPr>
            <xdr:cNvPr id="24744" name="Check Box 168" hidden="1">
              <a:extLst>
                <a:ext uri="{63B3BB69-23CF-44E3-9099-C40C66FF867C}">
                  <a14:compatExt spid="_x0000_s24744"/>
                </a:ext>
                <a:ext uri="{FF2B5EF4-FFF2-40B4-BE49-F238E27FC236}">
                  <a16:creationId xmlns:a16="http://schemas.microsoft.com/office/drawing/2014/main" id="{00000000-0008-0000-0C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142875</xdr:rowOff>
        </xdr:from>
        <xdr:to>
          <xdr:col>6</xdr:col>
          <xdr:colOff>9525</xdr:colOff>
          <xdr:row>34</xdr:row>
          <xdr:rowOff>152400</xdr:rowOff>
        </xdr:to>
        <xdr:sp macro="" textlink="">
          <xdr:nvSpPr>
            <xdr:cNvPr id="24746" name="Check Box 170" hidden="1">
              <a:extLst>
                <a:ext uri="{63B3BB69-23CF-44E3-9099-C40C66FF867C}">
                  <a14:compatExt spid="_x0000_s24746"/>
                </a:ext>
                <a:ext uri="{FF2B5EF4-FFF2-40B4-BE49-F238E27FC236}">
                  <a16:creationId xmlns:a16="http://schemas.microsoft.com/office/drawing/2014/main" id="{00000000-0008-0000-0C00-0000A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142875</xdr:rowOff>
        </xdr:from>
        <xdr:to>
          <xdr:col>6</xdr:col>
          <xdr:colOff>9525</xdr:colOff>
          <xdr:row>36</xdr:row>
          <xdr:rowOff>152400</xdr:rowOff>
        </xdr:to>
        <xdr:sp macro="" textlink="">
          <xdr:nvSpPr>
            <xdr:cNvPr id="24748" name="Check Box 172" hidden="1">
              <a:extLst>
                <a:ext uri="{63B3BB69-23CF-44E3-9099-C40C66FF867C}">
                  <a14:compatExt spid="_x0000_s24748"/>
                </a:ext>
                <a:ext uri="{FF2B5EF4-FFF2-40B4-BE49-F238E27FC236}">
                  <a16:creationId xmlns:a16="http://schemas.microsoft.com/office/drawing/2014/main" id="{00000000-0008-0000-0C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142875</xdr:rowOff>
        </xdr:from>
        <xdr:to>
          <xdr:col>6</xdr:col>
          <xdr:colOff>9525</xdr:colOff>
          <xdr:row>38</xdr:row>
          <xdr:rowOff>152400</xdr:rowOff>
        </xdr:to>
        <xdr:sp macro="" textlink="">
          <xdr:nvSpPr>
            <xdr:cNvPr id="24750" name="Check Box 174" hidden="1">
              <a:extLst>
                <a:ext uri="{63B3BB69-23CF-44E3-9099-C40C66FF867C}">
                  <a14:compatExt spid="_x0000_s24750"/>
                </a:ext>
                <a:ext uri="{FF2B5EF4-FFF2-40B4-BE49-F238E27FC236}">
                  <a16:creationId xmlns:a16="http://schemas.microsoft.com/office/drawing/2014/main" id="{00000000-0008-0000-0C00-0000A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6</xdr:col>
          <xdr:colOff>9525</xdr:colOff>
          <xdr:row>27</xdr:row>
          <xdr:rowOff>0</xdr:rowOff>
        </xdr:to>
        <xdr:sp macro="" textlink="">
          <xdr:nvSpPr>
            <xdr:cNvPr id="24815" name="Check Box 239" hidden="1">
              <a:extLst>
                <a:ext uri="{63B3BB69-23CF-44E3-9099-C40C66FF867C}">
                  <a14:compatExt spid="_x0000_s24815"/>
                </a:ext>
                <a:ext uri="{FF2B5EF4-FFF2-40B4-BE49-F238E27FC236}">
                  <a16:creationId xmlns:a16="http://schemas.microsoft.com/office/drawing/2014/main" id="{00000000-0008-0000-0C00-0000E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152400</xdr:rowOff>
        </xdr:from>
        <xdr:to>
          <xdr:col>6</xdr:col>
          <xdr:colOff>9525</xdr:colOff>
          <xdr:row>31</xdr:row>
          <xdr:rowOff>152400</xdr:rowOff>
        </xdr:to>
        <xdr:sp macro="" textlink="">
          <xdr:nvSpPr>
            <xdr:cNvPr id="24819" name="Check Box 243" hidden="1">
              <a:extLst>
                <a:ext uri="{63B3BB69-23CF-44E3-9099-C40C66FF867C}">
                  <a14:compatExt spid="_x0000_s24819"/>
                </a:ext>
                <a:ext uri="{FF2B5EF4-FFF2-40B4-BE49-F238E27FC236}">
                  <a16:creationId xmlns:a16="http://schemas.microsoft.com/office/drawing/2014/main" id="{00000000-0008-0000-0C00-0000F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152400</xdr:rowOff>
        </xdr:from>
        <xdr:to>
          <xdr:col>6</xdr:col>
          <xdr:colOff>9525</xdr:colOff>
          <xdr:row>33</xdr:row>
          <xdr:rowOff>152400</xdr:rowOff>
        </xdr:to>
        <xdr:sp macro="" textlink="">
          <xdr:nvSpPr>
            <xdr:cNvPr id="24821" name="Check Box 245" hidden="1">
              <a:extLst>
                <a:ext uri="{63B3BB69-23CF-44E3-9099-C40C66FF867C}">
                  <a14:compatExt spid="_x0000_s24821"/>
                </a:ext>
                <a:ext uri="{FF2B5EF4-FFF2-40B4-BE49-F238E27FC236}">
                  <a16:creationId xmlns:a16="http://schemas.microsoft.com/office/drawing/2014/main" id="{00000000-0008-0000-0C00-0000F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142875</xdr:rowOff>
        </xdr:from>
        <xdr:to>
          <xdr:col>6</xdr:col>
          <xdr:colOff>9525</xdr:colOff>
          <xdr:row>35</xdr:row>
          <xdr:rowOff>142875</xdr:rowOff>
        </xdr:to>
        <xdr:sp macro="" textlink="">
          <xdr:nvSpPr>
            <xdr:cNvPr id="24823" name="Check Box 247" hidden="1">
              <a:extLst>
                <a:ext uri="{63B3BB69-23CF-44E3-9099-C40C66FF867C}">
                  <a14:compatExt spid="_x0000_s24823"/>
                </a:ext>
                <a:ext uri="{FF2B5EF4-FFF2-40B4-BE49-F238E27FC236}">
                  <a16:creationId xmlns:a16="http://schemas.microsoft.com/office/drawing/2014/main" id="{00000000-0008-0000-0C00-0000F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142875</xdr:rowOff>
        </xdr:from>
        <xdr:to>
          <xdr:col>6</xdr:col>
          <xdr:colOff>9525</xdr:colOff>
          <xdr:row>37</xdr:row>
          <xdr:rowOff>142875</xdr:rowOff>
        </xdr:to>
        <xdr:sp macro="" textlink="">
          <xdr:nvSpPr>
            <xdr:cNvPr id="24825" name="Check Box 249" hidden="1">
              <a:extLst>
                <a:ext uri="{63B3BB69-23CF-44E3-9099-C40C66FF867C}">
                  <a14:compatExt spid="_x0000_s24825"/>
                </a:ext>
                <a:ext uri="{FF2B5EF4-FFF2-40B4-BE49-F238E27FC236}">
                  <a16:creationId xmlns:a16="http://schemas.microsoft.com/office/drawing/2014/main" id="{00000000-0008-0000-0C00-0000F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142875</xdr:rowOff>
        </xdr:from>
        <xdr:to>
          <xdr:col>6</xdr:col>
          <xdr:colOff>9525</xdr:colOff>
          <xdr:row>39</xdr:row>
          <xdr:rowOff>152400</xdr:rowOff>
        </xdr:to>
        <xdr:sp macro="" textlink="">
          <xdr:nvSpPr>
            <xdr:cNvPr id="24858" name="Check Box 282" hidden="1">
              <a:extLst>
                <a:ext uri="{63B3BB69-23CF-44E3-9099-C40C66FF867C}">
                  <a14:compatExt spid="_x0000_s24858"/>
                </a:ext>
                <a:ext uri="{FF2B5EF4-FFF2-40B4-BE49-F238E27FC236}">
                  <a16:creationId xmlns:a16="http://schemas.microsoft.com/office/drawing/2014/main" id="{00000000-0008-0000-0C00-00001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152400</xdr:rowOff>
        </xdr:from>
        <xdr:to>
          <xdr:col>6</xdr:col>
          <xdr:colOff>9525</xdr:colOff>
          <xdr:row>41</xdr:row>
          <xdr:rowOff>0</xdr:rowOff>
        </xdr:to>
        <xdr:sp macro="" textlink="">
          <xdr:nvSpPr>
            <xdr:cNvPr id="24859" name="Check Box 283" hidden="1">
              <a:extLst>
                <a:ext uri="{63B3BB69-23CF-44E3-9099-C40C66FF867C}">
                  <a14:compatExt spid="_x0000_s24859"/>
                </a:ext>
                <a:ext uri="{FF2B5EF4-FFF2-40B4-BE49-F238E27FC236}">
                  <a16:creationId xmlns:a16="http://schemas.microsoft.com/office/drawing/2014/main" id="{00000000-0008-0000-0C00-00001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152400</xdr:rowOff>
        </xdr:from>
        <xdr:to>
          <xdr:col>6</xdr:col>
          <xdr:colOff>9525</xdr:colOff>
          <xdr:row>42</xdr:row>
          <xdr:rowOff>0</xdr:rowOff>
        </xdr:to>
        <xdr:sp macro="" textlink="">
          <xdr:nvSpPr>
            <xdr:cNvPr id="24860" name="Check Box 284" hidden="1">
              <a:extLst>
                <a:ext uri="{63B3BB69-23CF-44E3-9099-C40C66FF867C}">
                  <a14:compatExt spid="_x0000_s24860"/>
                </a:ext>
                <a:ext uri="{FF2B5EF4-FFF2-40B4-BE49-F238E27FC236}">
                  <a16:creationId xmlns:a16="http://schemas.microsoft.com/office/drawing/2014/main" id="{00000000-0008-0000-0C00-00001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0</xdr:rowOff>
        </xdr:from>
        <xdr:to>
          <xdr:col>6</xdr:col>
          <xdr:colOff>9525</xdr:colOff>
          <xdr:row>43</xdr:row>
          <xdr:rowOff>9525</xdr:rowOff>
        </xdr:to>
        <xdr:sp macro="" textlink="">
          <xdr:nvSpPr>
            <xdr:cNvPr id="24861" name="Check Box 285" hidden="1">
              <a:extLst>
                <a:ext uri="{63B3BB69-23CF-44E3-9099-C40C66FF867C}">
                  <a14:compatExt spid="_x0000_s24861"/>
                </a:ext>
                <a:ext uri="{FF2B5EF4-FFF2-40B4-BE49-F238E27FC236}">
                  <a16:creationId xmlns:a16="http://schemas.microsoft.com/office/drawing/2014/main" id="{00000000-0008-0000-0C00-00001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9525</xdr:colOff>
          <xdr:row>44</xdr:row>
          <xdr:rowOff>9525</xdr:rowOff>
        </xdr:to>
        <xdr:sp macro="" textlink="">
          <xdr:nvSpPr>
            <xdr:cNvPr id="24862" name="Check Box 286" hidden="1">
              <a:extLst>
                <a:ext uri="{63B3BB69-23CF-44E3-9099-C40C66FF867C}">
                  <a14:compatExt spid="_x0000_s24862"/>
                </a:ext>
                <a:ext uri="{FF2B5EF4-FFF2-40B4-BE49-F238E27FC236}">
                  <a16:creationId xmlns:a16="http://schemas.microsoft.com/office/drawing/2014/main" id="{00000000-0008-0000-0C00-00001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18</xdr:row>
          <xdr:rowOff>0</xdr:rowOff>
        </xdr:from>
        <xdr:to>
          <xdr:col>9</xdr:col>
          <xdr:colOff>190500</xdr:colOff>
          <xdr:row>19</xdr:row>
          <xdr:rowOff>0</xdr:rowOff>
        </xdr:to>
        <xdr:sp macro="" textlink="">
          <xdr:nvSpPr>
            <xdr:cNvPr id="24868" name="Check Box 292" hidden="1">
              <a:extLst>
                <a:ext uri="{63B3BB69-23CF-44E3-9099-C40C66FF867C}">
                  <a14:compatExt spid="_x0000_s24868"/>
                </a:ext>
                <a:ext uri="{FF2B5EF4-FFF2-40B4-BE49-F238E27FC236}">
                  <a16:creationId xmlns:a16="http://schemas.microsoft.com/office/drawing/2014/main" id="{00000000-0008-0000-0C00-00002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18</xdr:row>
          <xdr:rowOff>152400</xdr:rowOff>
        </xdr:from>
        <xdr:to>
          <xdr:col>9</xdr:col>
          <xdr:colOff>190500</xdr:colOff>
          <xdr:row>20</xdr:row>
          <xdr:rowOff>0</xdr:rowOff>
        </xdr:to>
        <xdr:sp macro="" textlink="">
          <xdr:nvSpPr>
            <xdr:cNvPr id="24869" name="Check Box 293" hidden="1">
              <a:extLst>
                <a:ext uri="{63B3BB69-23CF-44E3-9099-C40C66FF867C}">
                  <a14:compatExt spid="_x0000_s24869"/>
                </a:ext>
                <a:ext uri="{FF2B5EF4-FFF2-40B4-BE49-F238E27FC236}">
                  <a16:creationId xmlns:a16="http://schemas.microsoft.com/office/drawing/2014/main" id="{00000000-0008-0000-0C00-00002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22</xdr:row>
          <xdr:rowOff>0</xdr:rowOff>
        </xdr:from>
        <xdr:to>
          <xdr:col>9</xdr:col>
          <xdr:colOff>190500</xdr:colOff>
          <xdr:row>23</xdr:row>
          <xdr:rowOff>0</xdr:rowOff>
        </xdr:to>
        <xdr:sp macro="" textlink="">
          <xdr:nvSpPr>
            <xdr:cNvPr id="24870" name="Check Box 294" hidden="1">
              <a:extLst>
                <a:ext uri="{63B3BB69-23CF-44E3-9099-C40C66FF867C}">
                  <a14:compatExt spid="_x0000_s24870"/>
                </a:ext>
                <a:ext uri="{FF2B5EF4-FFF2-40B4-BE49-F238E27FC236}">
                  <a16:creationId xmlns:a16="http://schemas.microsoft.com/office/drawing/2014/main" id="{00000000-0008-0000-0C00-00002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xdr:row>
          <xdr:rowOff>152400</xdr:rowOff>
        </xdr:from>
        <xdr:to>
          <xdr:col>9</xdr:col>
          <xdr:colOff>190500</xdr:colOff>
          <xdr:row>27</xdr:row>
          <xdr:rowOff>152400</xdr:rowOff>
        </xdr:to>
        <xdr:sp macro="" textlink="">
          <xdr:nvSpPr>
            <xdr:cNvPr id="24871" name="Check Box 295" hidden="1">
              <a:extLst>
                <a:ext uri="{63B3BB69-23CF-44E3-9099-C40C66FF867C}">
                  <a14:compatExt spid="_x0000_s24871"/>
                </a:ext>
                <a:ext uri="{FF2B5EF4-FFF2-40B4-BE49-F238E27FC236}">
                  <a16:creationId xmlns:a16="http://schemas.microsoft.com/office/drawing/2014/main" id="{00000000-0008-0000-0C00-00002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xdr:row>
          <xdr:rowOff>142875</xdr:rowOff>
        </xdr:from>
        <xdr:to>
          <xdr:col>9</xdr:col>
          <xdr:colOff>190500</xdr:colOff>
          <xdr:row>28</xdr:row>
          <xdr:rowOff>152400</xdr:rowOff>
        </xdr:to>
        <xdr:sp macro="" textlink="">
          <xdr:nvSpPr>
            <xdr:cNvPr id="24872" name="Check Box 296" hidden="1">
              <a:extLst>
                <a:ext uri="{63B3BB69-23CF-44E3-9099-C40C66FF867C}">
                  <a14:compatExt spid="_x0000_s24872"/>
                </a:ext>
                <a:ext uri="{FF2B5EF4-FFF2-40B4-BE49-F238E27FC236}">
                  <a16:creationId xmlns:a16="http://schemas.microsoft.com/office/drawing/2014/main" id="{00000000-0008-0000-0C00-00002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xdr:row>
          <xdr:rowOff>152400</xdr:rowOff>
        </xdr:from>
        <xdr:to>
          <xdr:col>9</xdr:col>
          <xdr:colOff>190500</xdr:colOff>
          <xdr:row>29</xdr:row>
          <xdr:rowOff>152400</xdr:rowOff>
        </xdr:to>
        <xdr:sp macro="" textlink="">
          <xdr:nvSpPr>
            <xdr:cNvPr id="24873" name="Check Box 297" hidden="1">
              <a:extLst>
                <a:ext uri="{63B3BB69-23CF-44E3-9099-C40C66FF867C}">
                  <a14:compatExt spid="_x0000_s24873"/>
                </a:ext>
                <a:ext uri="{FF2B5EF4-FFF2-40B4-BE49-F238E27FC236}">
                  <a16:creationId xmlns:a16="http://schemas.microsoft.com/office/drawing/2014/main" id="{00000000-0008-0000-0C00-00002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20</xdr:row>
          <xdr:rowOff>0</xdr:rowOff>
        </xdr:from>
        <xdr:to>
          <xdr:col>9</xdr:col>
          <xdr:colOff>190500</xdr:colOff>
          <xdr:row>21</xdr:row>
          <xdr:rowOff>0</xdr:rowOff>
        </xdr:to>
        <xdr:sp macro="" textlink="">
          <xdr:nvSpPr>
            <xdr:cNvPr id="24874" name="Check Box 298" hidden="1">
              <a:extLst>
                <a:ext uri="{63B3BB69-23CF-44E3-9099-C40C66FF867C}">
                  <a14:compatExt spid="_x0000_s24874"/>
                </a:ext>
                <a:ext uri="{FF2B5EF4-FFF2-40B4-BE49-F238E27FC236}">
                  <a16:creationId xmlns:a16="http://schemas.microsoft.com/office/drawing/2014/main" id="{00000000-0008-0000-0C00-00002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20</xdr:row>
          <xdr:rowOff>152400</xdr:rowOff>
        </xdr:from>
        <xdr:to>
          <xdr:col>9</xdr:col>
          <xdr:colOff>190500</xdr:colOff>
          <xdr:row>22</xdr:row>
          <xdr:rowOff>0</xdr:rowOff>
        </xdr:to>
        <xdr:sp macro="" textlink="">
          <xdr:nvSpPr>
            <xdr:cNvPr id="24875" name="Check Box 299" hidden="1">
              <a:extLst>
                <a:ext uri="{63B3BB69-23CF-44E3-9099-C40C66FF867C}">
                  <a14:compatExt spid="_x0000_s24875"/>
                </a:ext>
                <a:ext uri="{FF2B5EF4-FFF2-40B4-BE49-F238E27FC236}">
                  <a16:creationId xmlns:a16="http://schemas.microsoft.com/office/drawing/2014/main" id="{00000000-0008-0000-0C00-00002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22</xdr:row>
          <xdr:rowOff>152400</xdr:rowOff>
        </xdr:from>
        <xdr:to>
          <xdr:col>9</xdr:col>
          <xdr:colOff>190500</xdr:colOff>
          <xdr:row>24</xdr:row>
          <xdr:rowOff>0</xdr:rowOff>
        </xdr:to>
        <xdr:sp macro="" textlink="">
          <xdr:nvSpPr>
            <xdr:cNvPr id="24876" name="Check Box 300" hidden="1">
              <a:extLst>
                <a:ext uri="{63B3BB69-23CF-44E3-9099-C40C66FF867C}">
                  <a14:compatExt spid="_x0000_s24876"/>
                </a:ext>
                <a:ext uri="{FF2B5EF4-FFF2-40B4-BE49-F238E27FC236}">
                  <a16:creationId xmlns:a16="http://schemas.microsoft.com/office/drawing/2014/main" id="{00000000-0008-0000-0C00-00002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24</xdr:row>
          <xdr:rowOff>0</xdr:rowOff>
        </xdr:from>
        <xdr:to>
          <xdr:col>9</xdr:col>
          <xdr:colOff>190500</xdr:colOff>
          <xdr:row>25</xdr:row>
          <xdr:rowOff>0</xdr:rowOff>
        </xdr:to>
        <xdr:sp macro="" textlink="">
          <xdr:nvSpPr>
            <xdr:cNvPr id="24877" name="Check Box 301" hidden="1">
              <a:extLst>
                <a:ext uri="{63B3BB69-23CF-44E3-9099-C40C66FF867C}">
                  <a14:compatExt spid="_x0000_s24877"/>
                </a:ext>
                <a:ext uri="{FF2B5EF4-FFF2-40B4-BE49-F238E27FC236}">
                  <a16:creationId xmlns:a16="http://schemas.microsoft.com/office/drawing/2014/main" id="{00000000-0008-0000-0C00-00002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24</xdr:row>
          <xdr:rowOff>152400</xdr:rowOff>
        </xdr:from>
        <xdr:to>
          <xdr:col>9</xdr:col>
          <xdr:colOff>190500</xdr:colOff>
          <xdr:row>26</xdr:row>
          <xdr:rowOff>0</xdr:rowOff>
        </xdr:to>
        <xdr:sp macro="" textlink="">
          <xdr:nvSpPr>
            <xdr:cNvPr id="24878" name="Check Box 302" hidden="1">
              <a:extLst>
                <a:ext uri="{63B3BB69-23CF-44E3-9099-C40C66FF867C}">
                  <a14:compatExt spid="_x0000_s24878"/>
                </a:ext>
                <a:ext uri="{FF2B5EF4-FFF2-40B4-BE49-F238E27FC236}">
                  <a16:creationId xmlns:a16="http://schemas.microsoft.com/office/drawing/2014/main" id="{00000000-0008-0000-0C00-00002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29</xdr:row>
          <xdr:rowOff>142875</xdr:rowOff>
        </xdr:from>
        <xdr:to>
          <xdr:col>9</xdr:col>
          <xdr:colOff>190500</xdr:colOff>
          <xdr:row>30</xdr:row>
          <xdr:rowOff>152400</xdr:rowOff>
        </xdr:to>
        <xdr:sp macro="" textlink="">
          <xdr:nvSpPr>
            <xdr:cNvPr id="24879" name="Check Box 303" hidden="1">
              <a:extLst>
                <a:ext uri="{63B3BB69-23CF-44E3-9099-C40C66FF867C}">
                  <a14:compatExt spid="_x0000_s24879"/>
                </a:ext>
                <a:ext uri="{FF2B5EF4-FFF2-40B4-BE49-F238E27FC236}">
                  <a16:creationId xmlns:a16="http://schemas.microsoft.com/office/drawing/2014/main" id="{00000000-0008-0000-0C00-00002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31</xdr:row>
          <xdr:rowOff>142875</xdr:rowOff>
        </xdr:from>
        <xdr:to>
          <xdr:col>9</xdr:col>
          <xdr:colOff>190500</xdr:colOff>
          <xdr:row>32</xdr:row>
          <xdr:rowOff>152400</xdr:rowOff>
        </xdr:to>
        <xdr:sp macro="" textlink="">
          <xdr:nvSpPr>
            <xdr:cNvPr id="24880" name="Check Box 304" hidden="1">
              <a:extLst>
                <a:ext uri="{63B3BB69-23CF-44E3-9099-C40C66FF867C}">
                  <a14:compatExt spid="_x0000_s24880"/>
                </a:ext>
                <a:ext uri="{FF2B5EF4-FFF2-40B4-BE49-F238E27FC236}">
                  <a16:creationId xmlns:a16="http://schemas.microsoft.com/office/drawing/2014/main" id="{00000000-0008-0000-0C00-00003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xdr:row>
          <xdr:rowOff>142875</xdr:rowOff>
        </xdr:from>
        <xdr:to>
          <xdr:col>9</xdr:col>
          <xdr:colOff>190500</xdr:colOff>
          <xdr:row>34</xdr:row>
          <xdr:rowOff>152400</xdr:rowOff>
        </xdr:to>
        <xdr:sp macro="" textlink="">
          <xdr:nvSpPr>
            <xdr:cNvPr id="24881" name="Check Box 305" hidden="1">
              <a:extLst>
                <a:ext uri="{63B3BB69-23CF-44E3-9099-C40C66FF867C}">
                  <a14:compatExt spid="_x0000_s24881"/>
                </a:ext>
                <a:ext uri="{FF2B5EF4-FFF2-40B4-BE49-F238E27FC236}">
                  <a16:creationId xmlns:a16="http://schemas.microsoft.com/office/drawing/2014/main" id="{00000000-0008-0000-0C00-00003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xdr:row>
          <xdr:rowOff>142875</xdr:rowOff>
        </xdr:from>
        <xdr:to>
          <xdr:col>9</xdr:col>
          <xdr:colOff>190500</xdr:colOff>
          <xdr:row>36</xdr:row>
          <xdr:rowOff>152400</xdr:rowOff>
        </xdr:to>
        <xdr:sp macro="" textlink="">
          <xdr:nvSpPr>
            <xdr:cNvPr id="24882" name="Check Box 306" hidden="1">
              <a:extLst>
                <a:ext uri="{63B3BB69-23CF-44E3-9099-C40C66FF867C}">
                  <a14:compatExt spid="_x0000_s24882"/>
                </a:ext>
                <a:ext uri="{FF2B5EF4-FFF2-40B4-BE49-F238E27FC236}">
                  <a16:creationId xmlns:a16="http://schemas.microsoft.com/office/drawing/2014/main" id="{00000000-0008-0000-0C00-00003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37</xdr:row>
          <xdr:rowOff>142875</xdr:rowOff>
        </xdr:from>
        <xdr:to>
          <xdr:col>9</xdr:col>
          <xdr:colOff>190500</xdr:colOff>
          <xdr:row>38</xdr:row>
          <xdr:rowOff>152400</xdr:rowOff>
        </xdr:to>
        <xdr:sp macro="" textlink="">
          <xdr:nvSpPr>
            <xdr:cNvPr id="24883" name="Check Box 307" hidden="1">
              <a:extLst>
                <a:ext uri="{63B3BB69-23CF-44E3-9099-C40C66FF867C}">
                  <a14:compatExt spid="_x0000_s24883"/>
                </a:ext>
                <a:ext uri="{FF2B5EF4-FFF2-40B4-BE49-F238E27FC236}">
                  <a16:creationId xmlns:a16="http://schemas.microsoft.com/office/drawing/2014/main" id="{00000000-0008-0000-0C00-00003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xdr:row>
          <xdr:rowOff>0</xdr:rowOff>
        </xdr:from>
        <xdr:to>
          <xdr:col>9</xdr:col>
          <xdr:colOff>190500</xdr:colOff>
          <xdr:row>27</xdr:row>
          <xdr:rowOff>0</xdr:rowOff>
        </xdr:to>
        <xdr:sp macro="" textlink="">
          <xdr:nvSpPr>
            <xdr:cNvPr id="24884" name="Check Box 308" hidden="1">
              <a:extLst>
                <a:ext uri="{63B3BB69-23CF-44E3-9099-C40C66FF867C}">
                  <a14:compatExt spid="_x0000_s24884"/>
                </a:ext>
                <a:ext uri="{FF2B5EF4-FFF2-40B4-BE49-F238E27FC236}">
                  <a16:creationId xmlns:a16="http://schemas.microsoft.com/office/drawing/2014/main" id="{00000000-0008-0000-0C00-00003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xdr:row>
          <xdr:rowOff>152400</xdr:rowOff>
        </xdr:from>
        <xdr:to>
          <xdr:col>9</xdr:col>
          <xdr:colOff>190500</xdr:colOff>
          <xdr:row>31</xdr:row>
          <xdr:rowOff>152400</xdr:rowOff>
        </xdr:to>
        <xdr:sp macro="" textlink="">
          <xdr:nvSpPr>
            <xdr:cNvPr id="24885" name="Check Box 309" hidden="1">
              <a:extLst>
                <a:ext uri="{63B3BB69-23CF-44E3-9099-C40C66FF867C}">
                  <a14:compatExt spid="_x0000_s24885"/>
                </a:ext>
                <a:ext uri="{FF2B5EF4-FFF2-40B4-BE49-F238E27FC236}">
                  <a16:creationId xmlns:a16="http://schemas.microsoft.com/office/drawing/2014/main" id="{00000000-0008-0000-0C00-00003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32</xdr:row>
          <xdr:rowOff>152400</xdr:rowOff>
        </xdr:from>
        <xdr:to>
          <xdr:col>9</xdr:col>
          <xdr:colOff>190500</xdr:colOff>
          <xdr:row>33</xdr:row>
          <xdr:rowOff>152400</xdr:rowOff>
        </xdr:to>
        <xdr:sp macro="" textlink="">
          <xdr:nvSpPr>
            <xdr:cNvPr id="24886" name="Check Box 310" hidden="1">
              <a:extLst>
                <a:ext uri="{63B3BB69-23CF-44E3-9099-C40C66FF867C}">
                  <a14:compatExt spid="_x0000_s24886"/>
                </a:ext>
                <a:ext uri="{FF2B5EF4-FFF2-40B4-BE49-F238E27FC236}">
                  <a16:creationId xmlns:a16="http://schemas.microsoft.com/office/drawing/2014/main" id="{00000000-0008-0000-0C00-00003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xdr:row>
          <xdr:rowOff>142875</xdr:rowOff>
        </xdr:from>
        <xdr:to>
          <xdr:col>9</xdr:col>
          <xdr:colOff>190500</xdr:colOff>
          <xdr:row>35</xdr:row>
          <xdr:rowOff>142875</xdr:rowOff>
        </xdr:to>
        <xdr:sp macro="" textlink="">
          <xdr:nvSpPr>
            <xdr:cNvPr id="24887" name="Check Box 311" hidden="1">
              <a:extLst>
                <a:ext uri="{63B3BB69-23CF-44E3-9099-C40C66FF867C}">
                  <a14:compatExt spid="_x0000_s24887"/>
                </a:ext>
                <a:ext uri="{FF2B5EF4-FFF2-40B4-BE49-F238E27FC236}">
                  <a16:creationId xmlns:a16="http://schemas.microsoft.com/office/drawing/2014/main" id="{00000000-0008-0000-0C00-00003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142875</xdr:rowOff>
        </xdr:from>
        <xdr:to>
          <xdr:col>9</xdr:col>
          <xdr:colOff>190500</xdr:colOff>
          <xdr:row>37</xdr:row>
          <xdr:rowOff>142875</xdr:rowOff>
        </xdr:to>
        <xdr:sp macro="" textlink="">
          <xdr:nvSpPr>
            <xdr:cNvPr id="24888" name="Check Box 312" hidden="1">
              <a:extLst>
                <a:ext uri="{63B3BB69-23CF-44E3-9099-C40C66FF867C}">
                  <a14:compatExt spid="_x0000_s24888"/>
                </a:ext>
                <a:ext uri="{FF2B5EF4-FFF2-40B4-BE49-F238E27FC236}">
                  <a16:creationId xmlns:a16="http://schemas.microsoft.com/office/drawing/2014/main" id="{00000000-0008-0000-0C00-00003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38</xdr:row>
          <xdr:rowOff>142875</xdr:rowOff>
        </xdr:from>
        <xdr:to>
          <xdr:col>9</xdr:col>
          <xdr:colOff>190500</xdr:colOff>
          <xdr:row>39</xdr:row>
          <xdr:rowOff>152400</xdr:rowOff>
        </xdr:to>
        <xdr:sp macro="" textlink="">
          <xdr:nvSpPr>
            <xdr:cNvPr id="24889" name="Check Box 313" hidden="1">
              <a:extLst>
                <a:ext uri="{63B3BB69-23CF-44E3-9099-C40C66FF867C}">
                  <a14:compatExt spid="_x0000_s24889"/>
                </a:ext>
                <a:ext uri="{FF2B5EF4-FFF2-40B4-BE49-F238E27FC236}">
                  <a16:creationId xmlns:a16="http://schemas.microsoft.com/office/drawing/2014/main" id="{00000000-0008-0000-0C00-00003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39</xdr:row>
          <xdr:rowOff>152400</xdr:rowOff>
        </xdr:from>
        <xdr:to>
          <xdr:col>9</xdr:col>
          <xdr:colOff>190500</xdr:colOff>
          <xdr:row>41</xdr:row>
          <xdr:rowOff>0</xdr:rowOff>
        </xdr:to>
        <xdr:sp macro="" textlink="">
          <xdr:nvSpPr>
            <xdr:cNvPr id="24890" name="Check Box 314" hidden="1">
              <a:extLst>
                <a:ext uri="{63B3BB69-23CF-44E3-9099-C40C66FF867C}">
                  <a14:compatExt spid="_x0000_s24890"/>
                </a:ext>
                <a:ext uri="{FF2B5EF4-FFF2-40B4-BE49-F238E27FC236}">
                  <a16:creationId xmlns:a16="http://schemas.microsoft.com/office/drawing/2014/main" id="{00000000-0008-0000-0C00-00003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40</xdr:row>
          <xdr:rowOff>152400</xdr:rowOff>
        </xdr:from>
        <xdr:to>
          <xdr:col>9</xdr:col>
          <xdr:colOff>190500</xdr:colOff>
          <xdr:row>42</xdr:row>
          <xdr:rowOff>0</xdr:rowOff>
        </xdr:to>
        <xdr:sp macro="" textlink="">
          <xdr:nvSpPr>
            <xdr:cNvPr id="24891" name="Check Box 315" hidden="1">
              <a:extLst>
                <a:ext uri="{63B3BB69-23CF-44E3-9099-C40C66FF867C}">
                  <a14:compatExt spid="_x0000_s24891"/>
                </a:ext>
                <a:ext uri="{FF2B5EF4-FFF2-40B4-BE49-F238E27FC236}">
                  <a16:creationId xmlns:a16="http://schemas.microsoft.com/office/drawing/2014/main" id="{00000000-0008-0000-0C00-00003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42</xdr:row>
          <xdr:rowOff>0</xdr:rowOff>
        </xdr:from>
        <xdr:to>
          <xdr:col>9</xdr:col>
          <xdr:colOff>190500</xdr:colOff>
          <xdr:row>43</xdr:row>
          <xdr:rowOff>9525</xdr:rowOff>
        </xdr:to>
        <xdr:sp macro="" textlink="">
          <xdr:nvSpPr>
            <xdr:cNvPr id="24892" name="Check Box 316" hidden="1">
              <a:extLst>
                <a:ext uri="{63B3BB69-23CF-44E3-9099-C40C66FF867C}">
                  <a14:compatExt spid="_x0000_s24892"/>
                </a:ext>
                <a:ext uri="{FF2B5EF4-FFF2-40B4-BE49-F238E27FC236}">
                  <a16:creationId xmlns:a16="http://schemas.microsoft.com/office/drawing/2014/main" id="{00000000-0008-0000-0C00-00003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0</xdr:rowOff>
        </xdr:from>
        <xdr:to>
          <xdr:col>9</xdr:col>
          <xdr:colOff>190500</xdr:colOff>
          <xdr:row>44</xdr:row>
          <xdr:rowOff>9525</xdr:rowOff>
        </xdr:to>
        <xdr:sp macro="" textlink="">
          <xdr:nvSpPr>
            <xdr:cNvPr id="24893" name="Check Box 317" hidden="1">
              <a:extLst>
                <a:ext uri="{63B3BB69-23CF-44E3-9099-C40C66FF867C}">
                  <a14:compatExt spid="_x0000_s24893"/>
                </a:ext>
                <a:ext uri="{FF2B5EF4-FFF2-40B4-BE49-F238E27FC236}">
                  <a16:creationId xmlns:a16="http://schemas.microsoft.com/office/drawing/2014/main" id="{00000000-0008-0000-0C00-00003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A1:X479"/>
  <sheetViews>
    <sheetView showGridLines="0" workbookViewId="0">
      <selection activeCell="E18" sqref="E18"/>
    </sheetView>
  </sheetViews>
  <sheetFormatPr defaultRowHeight="13.5"/>
  <cols>
    <col min="1" max="1" width="16.625" customWidth="1"/>
    <col min="2" max="2" width="15.125" bestFit="1" customWidth="1"/>
    <col min="3" max="3" width="19.375" bestFit="1" customWidth="1"/>
    <col min="4" max="4" width="26.25" bestFit="1" customWidth="1"/>
    <col min="5" max="5" width="11.625" bestFit="1" customWidth="1"/>
    <col min="6" max="7" width="10.25" bestFit="1" customWidth="1"/>
    <col min="9" max="9" width="10" bestFit="1" customWidth="1"/>
    <col min="10" max="10" width="9.25" bestFit="1" customWidth="1"/>
  </cols>
  <sheetData>
    <row r="1" spans="1:16" ht="14.25" thickBot="1">
      <c r="A1" s="110" t="s">
        <v>621</v>
      </c>
      <c r="B1" s="240" t="s">
        <v>622</v>
      </c>
      <c r="C1" s="182" t="s">
        <v>623</v>
      </c>
      <c r="D1" s="241" t="s">
        <v>624</v>
      </c>
    </row>
    <row r="3" spans="1:16">
      <c r="A3" t="s">
        <v>338</v>
      </c>
      <c r="C3" s="6" t="str">
        <f ca="1">IF(COUNTIF('印刷用申告書（入力はできません）'!A1:CU380,#VALUE!)&lt;&gt;0,"印刷できない","印刷できる")</f>
        <v>印刷できる</v>
      </c>
    </row>
    <row r="4" spans="1:16" ht="14.25" thickBot="1">
      <c r="A4" s="110" t="s">
        <v>471</v>
      </c>
      <c r="B4" s="315">
        <v>6</v>
      </c>
      <c r="C4" s="114">
        <f>VALUE(TEXT(B5,"yyyy"))</f>
        <v>2024</v>
      </c>
      <c r="D4" s="6"/>
      <c r="E4" s="6"/>
      <c r="F4" s="6"/>
      <c r="G4" s="6"/>
      <c r="H4" s="6"/>
      <c r="I4" s="6"/>
      <c r="J4" s="6"/>
      <c r="K4" s="6"/>
      <c r="L4" s="6"/>
      <c r="M4" s="6"/>
      <c r="N4" s="6"/>
      <c r="O4" s="6"/>
      <c r="P4" s="6"/>
    </row>
    <row r="5" spans="1:16" ht="14.25" thickBot="1">
      <c r="A5" s="187" t="s">
        <v>530</v>
      </c>
      <c r="B5" s="184">
        <v>45292</v>
      </c>
      <c r="C5" s="6" t="s">
        <v>522</v>
      </c>
      <c r="E5" s="6"/>
      <c r="F5" s="6"/>
      <c r="G5" s="6"/>
      <c r="H5" s="6"/>
      <c r="I5" s="6"/>
      <c r="J5" s="6"/>
      <c r="K5" s="6"/>
      <c r="L5" s="6"/>
      <c r="M5" s="6"/>
      <c r="N5" s="6"/>
      <c r="O5" s="6"/>
      <c r="P5" s="6"/>
    </row>
    <row r="6" spans="1:16">
      <c r="B6" s="111"/>
      <c r="C6" s="6"/>
      <c r="D6" s="6"/>
      <c r="E6" s="6"/>
      <c r="F6" s="6"/>
      <c r="G6" s="6"/>
      <c r="H6" s="6"/>
      <c r="I6" s="6"/>
      <c r="J6" s="6"/>
      <c r="K6" s="6"/>
      <c r="L6" s="6"/>
      <c r="M6" s="6"/>
      <c r="N6" s="6"/>
      <c r="O6" s="6"/>
      <c r="P6" s="6"/>
    </row>
    <row r="7" spans="1:16">
      <c r="A7" s="110" t="s">
        <v>352</v>
      </c>
      <c r="B7" s="113" t="s">
        <v>350</v>
      </c>
      <c r="C7" s="72" t="s">
        <v>353</v>
      </c>
      <c r="D7" s="6"/>
      <c r="E7" s="6"/>
      <c r="F7" s="6"/>
      <c r="G7" s="6"/>
      <c r="H7" s="6"/>
      <c r="I7" s="6"/>
      <c r="J7" s="6"/>
      <c r="K7" s="6"/>
      <c r="L7" s="6"/>
      <c r="M7" s="6"/>
      <c r="N7" s="6"/>
      <c r="O7" s="6"/>
      <c r="P7" s="6"/>
    </row>
    <row r="8" spans="1:16">
      <c r="A8" s="110" t="s">
        <v>346</v>
      </c>
      <c r="B8" s="114" t="s">
        <v>351</v>
      </c>
      <c r="C8" s="113" t="str">
        <f>IF(入力シート!$I$17='計算シート（非表示）'!A8,"○","")</f>
        <v/>
      </c>
      <c r="D8" s="6"/>
      <c r="E8" s="6"/>
      <c r="F8" s="6"/>
      <c r="G8" s="6"/>
      <c r="H8" s="6"/>
      <c r="I8" s="6"/>
      <c r="J8" s="6"/>
      <c r="K8" s="6"/>
      <c r="L8" s="6"/>
      <c r="M8" s="6"/>
      <c r="N8" s="6"/>
      <c r="O8" s="6"/>
      <c r="P8" s="6"/>
    </row>
    <row r="9" spans="1:16">
      <c r="A9" s="110" t="s">
        <v>347</v>
      </c>
      <c r="B9" s="190" t="s">
        <v>351</v>
      </c>
      <c r="C9" s="113" t="str">
        <f>IF(入力シート!$I$17='計算シート（非表示）'!A9,"○","")</f>
        <v/>
      </c>
      <c r="D9" s="6"/>
      <c r="E9" s="6"/>
      <c r="F9" s="6"/>
      <c r="G9" s="6"/>
      <c r="H9" s="6"/>
      <c r="I9" s="6"/>
      <c r="J9" s="6"/>
      <c r="K9" s="6"/>
      <c r="L9" s="6"/>
      <c r="M9" s="6"/>
      <c r="N9" s="6"/>
      <c r="O9" s="6"/>
      <c r="P9" s="6"/>
    </row>
    <row r="10" spans="1:16">
      <c r="A10" s="182" t="s">
        <v>348</v>
      </c>
      <c r="B10" s="191" t="str">
        <f>TEXT(B11&amp;"年"&amp;1&amp;"月"&amp;1&amp;"日","ee")</f>
        <v>34</v>
      </c>
      <c r="C10" s="183" t="str">
        <f>IF(入力シート!I17='計算シート（非表示）'!A10,IF(入力シート!$K$17&lt;VALUE('計算シート（非表示）'!B10),"○",IF(AND(入力シート!$K$17=VALUE('計算シート（非表示）'!B10),入力シート!$O$17=1,入力シート!$R$17&lt;2),"○","")),"")</f>
        <v/>
      </c>
      <c r="D10" s="6"/>
      <c r="E10" s="6"/>
      <c r="F10" s="6"/>
      <c r="G10" s="6"/>
      <c r="H10" s="6"/>
      <c r="I10" s="6"/>
      <c r="J10" s="6"/>
      <c r="K10" s="6"/>
      <c r="L10" s="6"/>
      <c r="M10" s="6"/>
      <c r="N10" s="6"/>
      <c r="O10" s="6"/>
      <c r="P10" s="6"/>
    </row>
    <row r="11" spans="1:16">
      <c r="A11" s="182" t="s">
        <v>349</v>
      </c>
      <c r="B11" s="192">
        <f>VALUE(C4-65)</f>
        <v>1959</v>
      </c>
      <c r="C11" s="183" t="str">
        <f>IF(入力シート!$I$17='計算シート（非表示）'!A11,IF(入力シート!$K$17&lt;'計算シート（非表示）'!B11,"○",IF(AND(入力シート!$K$17='計算シート（非表示）'!B11,入力シート!$O$17=1,入力シート!$R$17&lt;2),"○","")),"")</f>
        <v/>
      </c>
      <c r="D11" s="6"/>
      <c r="E11" s="6"/>
      <c r="F11" s="6"/>
      <c r="G11" s="6"/>
      <c r="H11" s="6"/>
      <c r="I11" s="6"/>
      <c r="J11" s="6"/>
      <c r="K11" s="6"/>
      <c r="L11" s="6"/>
      <c r="M11" s="6"/>
      <c r="N11" s="6"/>
      <c r="O11" s="6"/>
      <c r="P11" s="6"/>
    </row>
    <row r="12" spans="1:16">
      <c r="B12" s="6"/>
      <c r="C12" s="6"/>
      <c r="D12" s="6"/>
      <c r="E12" s="6"/>
      <c r="F12" s="6"/>
      <c r="G12" s="6"/>
      <c r="H12" s="6"/>
      <c r="I12" s="6"/>
      <c r="J12" s="6"/>
      <c r="K12" s="6"/>
      <c r="L12" s="6"/>
      <c r="M12" s="6"/>
      <c r="N12" s="6"/>
      <c r="O12" s="6"/>
      <c r="P12" s="6"/>
    </row>
    <row r="13" spans="1:16">
      <c r="A13" s="136" t="s">
        <v>229</v>
      </c>
      <c r="B13" s="136" t="s">
        <v>230</v>
      </c>
      <c r="C13" s="58" t="s">
        <v>231</v>
      </c>
      <c r="D13" s="58" t="s">
        <v>739</v>
      </c>
      <c r="E13" s="196" t="s">
        <v>736</v>
      </c>
      <c r="F13" s="58" t="s">
        <v>228</v>
      </c>
      <c r="G13" s="6"/>
      <c r="H13" s="6" t="s">
        <v>958</v>
      </c>
      <c r="I13" s="6">
        <v>1867</v>
      </c>
      <c r="J13" s="6"/>
      <c r="K13" s="6"/>
      <c r="L13" s="6"/>
      <c r="M13" s="6"/>
      <c r="N13" s="6"/>
      <c r="O13" s="6"/>
      <c r="P13" s="6"/>
    </row>
    <row r="14" spans="1:16">
      <c r="A14" s="136">
        <v>33</v>
      </c>
      <c r="B14" s="136">
        <v>1</v>
      </c>
      <c r="C14" s="58">
        <v>1</v>
      </c>
      <c r="D14" s="196">
        <v>1</v>
      </c>
      <c r="E14" s="322">
        <v>1</v>
      </c>
      <c r="F14" s="189">
        <f>F15-1</f>
        <v>1911</v>
      </c>
      <c r="G14" s="6"/>
      <c r="H14" s="6" t="s">
        <v>959</v>
      </c>
      <c r="I14" s="6">
        <v>1911</v>
      </c>
      <c r="J14" s="6"/>
      <c r="K14" s="6"/>
      <c r="L14" s="6"/>
      <c r="M14" s="6"/>
      <c r="N14" s="6"/>
      <c r="O14" s="6"/>
      <c r="P14" s="6"/>
    </row>
    <row r="15" spans="1:16">
      <c r="A15" s="136">
        <v>34</v>
      </c>
      <c r="B15" s="136">
        <v>2</v>
      </c>
      <c r="C15" s="58">
        <v>2</v>
      </c>
      <c r="D15" s="196">
        <v>2</v>
      </c>
      <c r="E15" s="196">
        <v>2</v>
      </c>
      <c r="F15" s="189">
        <f t="shared" ref="F15:F77" si="0">F16-1</f>
        <v>1912</v>
      </c>
      <c r="G15" s="6"/>
      <c r="H15" s="6" t="s">
        <v>960</v>
      </c>
      <c r="I15" s="6">
        <v>1925</v>
      </c>
      <c r="J15" s="6"/>
      <c r="K15" s="6"/>
      <c r="L15" s="6"/>
      <c r="M15" s="6"/>
      <c r="N15" s="6"/>
      <c r="O15" s="6"/>
      <c r="P15" s="6"/>
    </row>
    <row r="16" spans="1:16">
      <c r="A16" s="136">
        <v>35</v>
      </c>
      <c r="B16" s="136">
        <v>3</v>
      </c>
      <c r="C16" s="58">
        <v>3</v>
      </c>
      <c r="D16" s="196">
        <v>3</v>
      </c>
      <c r="E16" s="322">
        <v>3</v>
      </c>
      <c r="F16" s="189">
        <f t="shared" si="0"/>
        <v>1913</v>
      </c>
      <c r="G16" s="6"/>
      <c r="H16" s="6" t="s">
        <v>961</v>
      </c>
      <c r="I16" s="6">
        <v>1988</v>
      </c>
      <c r="J16" s="6"/>
      <c r="K16" s="6"/>
      <c r="L16" s="6"/>
      <c r="M16" s="6"/>
      <c r="N16" s="6"/>
      <c r="O16" s="6"/>
      <c r="P16" s="6"/>
    </row>
    <row r="17" spans="1:24">
      <c r="A17" s="136">
        <v>36</v>
      </c>
      <c r="B17" s="136">
        <v>4</v>
      </c>
      <c r="C17" s="58">
        <v>4</v>
      </c>
      <c r="D17" s="196">
        <v>4</v>
      </c>
      <c r="E17" s="196">
        <v>4</v>
      </c>
      <c r="F17" s="189">
        <f t="shared" si="0"/>
        <v>1914</v>
      </c>
      <c r="G17" s="6"/>
      <c r="H17" s="6" t="s">
        <v>962</v>
      </c>
      <c r="I17" s="6">
        <v>2018</v>
      </c>
      <c r="J17" s="6"/>
      <c r="K17" s="6"/>
      <c r="L17" s="6"/>
      <c r="M17" s="6"/>
      <c r="N17" s="6"/>
      <c r="O17" s="6"/>
      <c r="P17" s="6"/>
    </row>
    <row r="18" spans="1:24">
      <c r="A18" s="136">
        <v>37</v>
      </c>
      <c r="B18" s="136">
        <v>5</v>
      </c>
      <c r="C18" s="58">
        <v>5</v>
      </c>
      <c r="D18" s="196">
        <v>5</v>
      </c>
      <c r="E18" s="196">
        <v>5</v>
      </c>
      <c r="F18" s="189">
        <f t="shared" si="0"/>
        <v>1915</v>
      </c>
      <c r="G18" s="6"/>
      <c r="H18" s="6"/>
      <c r="I18" s="6"/>
      <c r="J18" s="6"/>
      <c r="K18" s="6"/>
      <c r="L18" s="6"/>
      <c r="M18" s="6"/>
      <c r="N18" s="6"/>
      <c r="O18" s="6"/>
      <c r="P18" s="6"/>
    </row>
    <row r="19" spans="1:24">
      <c r="A19" s="136">
        <v>38</v>
      </c>
      <c r="B19" s="136">
        <v>6</v>
      </c>
      <c r="C19" s="58">
        <v>6</v>
      </c>
      <c r="D19" s="196">
        <v>6</v>
      </c>
      <c r="E19" s="321"/>
      <c r="F19" s="189">
        <f t="shared" si="0"/>
        <v>1916</v>
      </c>
      <c r="G19" s="6"/>
      <c r="H19" s="6"/>
      <c r="I19" s="6"/>
      <c r="J19" s="6"/>
      <c r="K19" s="6"/>
      <c r="L19" s="6"/>
      <c r="M19" s="6"/>
      <c r="N19" s="6"/>
      <c r="O19" s="6"/>
      <c r="P19" s="6"/>
    </row>
    <row r="20" spans="1:24">
      <c r="A20" s="136">
        <v>39</v>
      </c>
      <c r="B20" s="136">
        <v>7</v>
      </c>
      <c r="C20" s="58">
        <v>7</v>
      </c>
      <c r="D20" s="196">
        <v>7</v>
      </c>
      <c r="E20" s="321"/>
      <c r="F20" s="189">
        <f t="shared" si="0"/>
        <v>1917</v>
      </c>
      <c r="G20" s="6"/>
      <c r="H20" s="6"/>
      <c r="I20" s="6"/>
      <c r="J20" s="6"/>
      <c r="K20" s="6"/>
      <c r="L20" s="6"/>
      <c r="M20" s="6"/>
      <c r="N20" s="6"/>
      <c r="O20" s="6"/>
      <c r="P20" s="6"/>
    </row>
    <row r="21" spans="1:24">
      <c r="A21" s="136">
        <v>40</v>
      </c>
      <c r="B21" s="136">
        <v>8</v>
      </c>
      <c r="C21" s="58">
        <v>8</v>
      </c>
      <c r="D21" s="196">
        <v>8</v>
      </c>
      <c r="E21" s="321"/>
      <c r="F21" s="189">
        <f t="shared" si="0"/>
        <v>1918</v>
      </c>
      <c r="G21" s="6"/>
      <c r="H21" s="6"/>
      <c r="I21" s="6"/>
      <c r="J21" s="6"/>
      <c r="K21" s="6"/>
      <c r="L21" s="6"/>
      <c r="M21" s="6"/>
      <c r="N21" s="6"/>
      <c r="O21" s="6"/>
      <c r="P21" s="6"/>
    </row>
    <row r="22" spans="1:24">
      <c r="A22" s="136">
        <v>41</v>
      </c>
      <c r="B22" s="136">
        <v>9</v>
      </c>
      <c r="C22" s="58">
        <v>9</v>
      </c>
      <c r="D22" s="196">
        <v>9</v>
      </c>
      <c r="E22" s="321"/>
      <c r="F22" s="189">
        <f t="shared" si="0"/>
        <v>1919</v>
      </c>
      <c r="G22" s="6"/>
      <c r="H22" s="6"/>
      <c r="I22" s="6"/>
      <c r="J22" s="6"/>
      <c r="K22" s="6"/>
      <c r="L22" s="6"/>
      <c r="M22" s="6"/>
      <c r="N22" s="6"/>
      <c r="O22" s="6"/>
      <c r="P22" s="6"/>
    </row>
    <row r="23" spans="1:24">
      <c r="A23" s="136">
        <v>42</v>
      </c>
      <c r="B23" s="136">
        <v>10</v>
      </c>
      <c r="C23" s="58">
        <v>10</v>
      </c>
      <c r="D23" s="196">
        <v>10</v>
      </c>
      <c r="E23" s="321"/>
      <c r="F23" s="189">
        <f t="shared" si="0"/>
        <v>1920</v>
      </c>
      <c r="G23" s="6"/>
      <c r="H23" s="6"/>
      <c r="I23" s="6"/>
      <c r="J23" s="6"/>
      <c r="K23" s="6"/>
      <c r="L23" s="6"/>
      <c r="M23" s="6"/>
      <c r="N23" s="6"/>
      <c r="O23" s="6"/>
      <c r="P23" s="6"/>
    </row>
    <row r="24" spans="1:24">
      <c r="A24" s="136">
        <v>43</v>
      </c>
      <c r="B24" s="136">
        <v>11</v>
      </c>
      <c r="C24" s="58">
        <v>11</v>
      </c>
      <c r="D24" s="196">
        <v>11</v>
      </c>
      <c r="E24" s="321"/>
      <c r="F24" s="189">
        <f t="shared" si="0"/>
        <v>1921</v>
      </c>
      <c r="G24" s="6"/>
      <c r="H24" s="6"/>
      <c r="I24" s="6"/>
      <c r="J24" s="6"/>
      <c r="K24" s="6"/>
      <c r="L24" s="6"/>
      <c r="M24" s="6"/>
      <c r="N24" s="6"/>
      <c r="O24" s="6"/>
      <c r="P24" s="6"/>
    </row>
    <row r="25" spans="1:24">
      <c r="A25" s="136">
        <v>44</v>
      </c>
      <c r="B25" s="136">
        <v>12</v>
      </c>
      <c r="C25" s="58">
        <v>12</v>
      </c>
      <c r="D25" s="196">
        <v>12</v>
      </c>
      <c r="E25" s="321"/>
      <c r="F25" s="189">
        <f t="shared" si="0"/>
        <v>1922</v>
      </c>
      <c r="G25" s="6"/>
      <c r="H25" s="6"/>
      <c r="I25" s="6"/>
      <c r="J25" s="6"/>
      <c r="K25" s="6"/>
      <c r="L25" s="6"/>
      <c r="M25" s="6"/>
      <c r="N25" s="6"/>
      <c r="O25" s="6"/>
      <c r="P25" s="6"/>
    </row>
    <row r="26" spans="1:24">
      <c r="A26" s="136">
        <v>45</v>
      </c>
      <c r="B26" s="136">
        <v>13</v>
      </c>
      <c r="C26" s="58">
        <v>13</v>
      </c>
      <c r="D26" s="196">
        <v>13</v>
      </c>
      <c r="E26" s="321"/>
      <c r="F26" s="189">
        <f t="shared" si="0"/>
        <v>1923</v>
      </c>
      <c r="G26" s="6"/>
      <c r="H26" s="6"/>
      <c r="I26" s="6"/>
      <c r="J26" s="6"/>
      <c r="K26" s="6"/>
      <c r="L26" s="6"/>
      <c r="M26" s="6"/>
      <c r="N26" s="6"/>
      <c r="O26" s="6"/>
      <c r="P26" s="6"/>
    </row>
    <row r="27" spans="1:24">
      <c r="A27" s="1"/>
      <c r="B27" s="136">
        <v>14</v>
      </c>
      <c r="C27" s="58">
        <v>14</v>
      </c>
      <c r="D27" s="196">
        <v>14</v>
      </c>
      <c r="E27" s="321"/>
      <c r="F27" s="189">
        <f t="shared" si="0"/>
        <v>1924</v>
      </c>
      <c r="G27" s="6"/>
      <c r="H27" s="6"/>
      <c r="I27" s="6"/>
      <c r="J27" s="6"/>
      <c r="K27" s="6"/>
      <c r="L27" s="6"/>
      <c r="M27" s="6"/>
      <c r="N27" s="6"/>
      <c r="O27" s="6"/>
      <c r="P27" s="6"/>
    </row>
    <row r="28" spans="1:24">
      <c r="A28" s="1"/>
      <c r="B28" s="136">
        <v>15</v>
      </c>
      <c r="C28" s="58">
        <v>15</v>
      </c>
      <c r="D28" s="196">
        <v>15</v>
      </c>
      <c r="E28" s="321"/>
      <c r="F28" s="189">
        <f t="shared" si="0"/>
        <v>1925</v>
      </c>
      <c r="G28" s="6"/>
      <c r="H28" s="6"/>
      <c r="I28" s="6"/>
      <c r="J28" s="6"/>
      <c r="K28" s="6"/>
      <c r="L28" s="6"/>
      <c r="M28" s="6"/>
      <c r="N28" s="6"/>
      <c r="O28" s="6"/>
      <c r="P28" s="6"/>
    </row>
    <row r="29" spans="1:24">
      <c r="A29" s="1"/>
      <c r="B29" s="1"/>
      <c r="C29" s="58">
        <v>16</v>
      </c>
      <c r="D29" s="196">
        <v>16</v>
      </c>
      <c r="E29" s="321"/>
      <c r="F29" s="189">
        <f>F30-1</f>
        <v>1926</v>
      </c>
      <c r="G29" s="6"/>
      <c r="H29" s="6"/>
      <c r="I29" s="6"/>
      <c r="J29" s="6"/>
      <c r="K29" s="6"/>
      <c r="L29" s="6"/>
      <c r="M29" s="6"/>
      <c r="N29" s="6"/>
      <c r="O29" s="6"/>
      <c r="P29" s="6"/>
    </row>
    <row r="30" spans="1:24">
      <c r="A30" s="1"/>
      <c r="B30" s="1"/>
      <c r="C30" s="58">
        <v>17</v>
      </c>
      <c r="D30" s="196">
        <v>17</v>
      </c>
      <c r="F30" s="188">
        <f t="shared" si="0"/>
        <v>1927</v>
      </c>
      <c r="G30" s="6"/>
      <c r="H30" s="6"/>
      <c r="I30" s="6"/>
      <c r="J30" s="6"/>
      <c r="K30" s="6"/>
      <c r="L30" s="6"/>
      <c r="M30" s="6"/>
      <c r="N30" s="6"/>
      <c r="O30" s="6"/>
      <c r="P30" s="6"/>
      <c r="X30" t="s">
        <v>590</v>
      </c>
    </row>
    <row r="31" spans="1:24">
      <c r="A31" s="1"/>
      <c r="B31" s="1"/>
      <c r="C31" s="58">
        <v>18</v>
      </c>
      <c r="D31" s="196">
        <v>18</v>
      </c>
      <c r="F31" s="188">
        <f t="shared" si="0"/>
        <v>1928</v>
      </c>
      <c r="G31" s="6"/>
      <c r="H31" s="6"/>
      <c r="I31" s="6"/>
      <c r="J31" s="6"/>
      <c r="K31" s="6"/>
      <c r="L31" s="6"/>
      <c r="M31" s="6"/>
      <c r="N31" s="6"/>
      <c r="O31" s="6"/>
      <c r="P31" s="6"/>
    </row>
    <row r="32" spans="1:24">
      <c r="A32" s="1"/>
      <c r="B32" s="1"/>
      <c r="C32" s="58">
        <v>19</v>
      </c>
      <c r="D32" s="196">
        <v>19</v>
      </c>
      <c r="F32" s="188">
        <f t="shared" si="0"/>
        <v>1929</v>
      </c>
      <c r="G32" s="6"/>
      <c r="H32" s="6"/>
      <c r="I32" s="6"/>
      <c r="J32" s="6"/>
      <c r="K32" s="6"/>
      <c r="L32" s="6"/>
      <c r="M32" s="6"/>
      <c r="N32" s="6"/>
      <c r="O32" s="6"/>
      <c r="P32" s="6"/>
    </row>
    <row r="33" spans="1:16">
      <c r="A33" s="1"/>
      <c r="B33" s="1"/>
      <c r="C33" s="58">
        <v>20</v>
      </c>
      <c r="D33" s="196">
        <v>20</v>
      </c>
      <c r="F33" s="188">
        <f t="shared" si="0"/>
        <v>1930</v>
      </c>
      <c r="G33" s="6"/>
      <c r="H33" s="6"/>
      <c r="I33" s="6"/>
      <c r="J33" s="6"/>
      <c r="K33" s="6"/>
      <c r="L33" s="6"/>
      <c r="M33" s="6"/>
      <c r="N33" s="6"/>
      <c r="O33" s="6"/>
      <c r="P33" s="6"/>
    </row>
    <row r="34" spans="1:16">
      <c r="A34" s="1"/>
      <c r="B34" s="1"/>
      <c r="C34" s="58">
        <v>21</v>
      </c>
      <c r="D34" s="196">
        <v>21</v>
      </c>
      <c r="F34" s="188">
        <f t="shared" si="0"/>
        <v>1931</v>
      </c>
      <c r="G34" s="6"/>
      <c r="H34" s="6"/>
      <c r="I34" s="6"/>
      <c r="J34" s="6"/>
      <c r="K34" s="6"/>
      <c r="L34" s="6"/>
      <c r="M34" s="6"/>
      <c r="N34" s="6"/>
      <c r="O34" s="6"/>
      <c r="P34" s="6"/>
    </row>
    <row r="35" spans="1:16">
      <c r="A35" s="1"/>
      <c r="B35" s="1"/>
      <c r="C35" s="58">
        <v>22</v>
      </c>
      <c r="D35" s="196">
        <v>22</v>
      </c>
      <c r="F35" s="188">
        <f t="shared" si="0"/>
        <v>1932</v>
      </c>
      <c r="G35" s="6"/>
      <c r="H35" s="6"/>
      <c r="I35" s="6"/>
      <c r="J35" s="6"/>
      <c r="K35" s="6"/>
      <c r="L35" s="6"/>
      <c r="M35" s="6"/>
      <c r="N35" s="6"/>
      <c r="O35" s="6"/>
      <c r="P35" s="6"/>
    </row>
    <row r="36" spans="1:16">
      <c r="A36" s="1"/>
      <c r="B36" s="1"/>
      <c r="C36" s="58">
        <v>23</v>
      </c>
      <c r="D36" s="196">
        <v>23</v>
      </c>
      <c r="F36" s="188">
        <f t="shared" si="0"/>
        <v>1933</v>
      </c>
      <c r="G36" s="6"/>
      <c r="H36" s="6"/>
      <c r="I36" s="6"/>
      <c r="J36" s="6"/>
      <c r="K36" s="6"/>
      <c r="L36" s="6"/>
      <c r="M36" s="6"/>
      <c r="N36" s="6"/>
      <c r="O36" s="6"/>
      <c r="P36" s="6"/>
    </row>
    <row r="37" spans="1:16">
      <c r="A37" s="1"/>
      <c r="B37" s="1"/>
      <c r="C37" s="58">
        <v>24</v>
      </c>
      <c r="D37" s="196">
        <v>24</v>
      </c>
      <c r="F37" s="188">
        <f t="shared" si="0"/>
        <v>1934</v>
      </c>
      <c r="G37" s="6"/>
      <c r="H37" s="6"/>
      <c r="I37" s="6"/>
      <c r="J37" s="6"/>
      <c r="K37" s="6"/>
      <c r="L37" s="6"/>
      <c r="M37" s="6"/>
      <c r="N37" s="6"/>
      <c r="O37" s="6"/>
      <c r="P37" s="6"/>
    </row>
    <row r="38" spans="1:16">
      <c r="A38" s="1"/>
      <c r="B38" s="1"/>
      <c r="C38" s="58">
        <v>25</v>
      </c>
      <c r="D38" s="196">
        <v>25</v>
      </c>
      <c r="F38" s="188">
        <f t="shared" si="0"/>
        <v>1935</v>
      </c>
      <c r="G38" s="6"/>
      <c r="H38" s="6"/>
      <c r="I38" s="6"/>
      <c r="J38" s="6"/>
      <c r="K38" s="6"/>
      <c r="L38" s="6"/>
      <c r="M38" s="6"/>
      <c r="N38" s="6"/>
      <c r="O38" s="6"/>
      <c r="P38" s="6"/>
    </row>
    <row r="39" spans="1:16">
      <c r="A39" s="1"/>
      <c r="B39" s="1"/>
      <c r="C39" s="58">
        <v>26</v>
      </c>
      <c r="D39" s="196">
        <v>26</v>
      </c>
      <c r="F39" s="188">
        <f t="shared" si="0"/>
        <v>1936</v>
      </c>
      <c r="G39" s="6"/>
      <c r="H39" s="6"/>
      <c r="I39" s="6"/>
      <c r="J39" s="6"/>
      <c r="K39" s="6"/>
      <c r="L39" s="6"/>
      <c r="M39" s="6"/>
      <c r="N39" s="6"/>
      <c r="O39" s="6"/>
      <c r="P39" s="6"/>
    </row>
    <row r="40" spans="1:16">
      <c r="A40" s="1"/>
      <c r="B40" s="1"/>
      <c r="C40" s="58">
        <v>27</v>
      </c>
      <c r="D40" s="196">
        <v>27</v>
      </c>
      <c r="F40" s="188">
        <f t="shared" si="0"/>
        <v>1937</v>
      </c>
      <c r="G40" s="6"/>
      <c r="H40" s="6"/>
      <c r="I40" s="6"/>
      <c r="J40" s="6"/>
      <c r="K40" s="6"/>
      <c r="L40" s="6"/>
      <c r="M40" s="6"/>
      <c r="N40" s="6"/>
      <c r="O40" s="6"/>
      <c r="P40" s="6"/>
    </row>
    <row r="41" spans="1:16">
      <c r="A41" s="1"/>
      <c r="B41" s="1"/>
      <c r="C41" s="58">
        <v>28</v>
      </c>
      <c r="D41" s="196">
        <v>28</v>
      </c>
      <c r="F41" s="188">
        <f t="shared" si="0"/>
        <v>1938</v>
      </c>
      <c r="G41" s="6"/>
      <c r="H41" s="6"/>
      <c r="I41" s="6"/>
      <c r="J41" s="6"/>
      <c r="K41" s="6"/>
      <c r="L41" s="6"/>
      <c r="M41" s="6"/>
      <c r="N41" s="6"/>
      <c r="O41" s="6"/>
      <c r="P41" s="6"/>
    </row>
    <row r="42" spans="1:16">
      <c r="A42" s="1"/>
      <c r="B42" s="1"/>
      <c r="C42" s="58">
        <v>29</v>
      </c>
      <c r="D42" s="196">
        <v>29</v>
      </c>
      <c r="F42" s="188">
        <f t="shared" si="0"/>
        <v>1939</v>
      </c>
      <c r="G42" s="6"/>
      <c r="H42" s="6"/>
      <c r="I42" s="6"/>
      <c r="J42" s="6"/>
      <c r="K42" s="6"/>
      <c r="L42" s="6"/>
      <c r="M42" s="6"/>
      <c r="N42" s="6"/>
      <c r="O42" s="6"/>
      <c r="P42" s="6"/>
    </row>
    <row r="43" spans="1:16">
      <c r="A43" s="1"/>
      <c r="B43" s="1"/>
      <c r="C43" s="58">
        <v>30</v>
      </c>
      <c r="D43" s="196">
        <v>30</v>
      </c>
      <c r="F43" s="188">
        <f t="shared" si="0"/>
        <v>1940</v>
      </c>
      <c r="G43" s="6"/>
      <c r="H43" s="6"/>
      <c r="I43" s="6"/>
      <c r="J43" s="6"/>
      <c r="K43" s="6"/>
      <c r="L43" s="6"/>
      <c r="M43" s="6"/>
      <c r="N43" s="6"/>
      <c r="O43" s="6"/>
      <c r="P43" s="6"/>
    </row>
    <row r="44" spans="1:16">
      <c r="A44" s="1"/>
      <c r="B44" s="1"/>
      <c r="C44" s="58">
        <v>31</v>
      </c>
      <c r="D44" s="196">
        <v>31</v>
      </c>
      <c r="F44" s="188">
        <f t="shared" si="0"/>
        <v>1941</v>
      </c>
      <c r="G44" s="6"/>
      <c r="H44" s="6"/>
      <c r="I44" s="6"/>
      <c r="J44" s="6"/>
      <c r="K44" s="6"/>
      <c r="L44" s="6"/>
      <c r="M44" s="6"/>
      <c r="N44" s="6"/>
      <c r="O44" s="6"/>
      <c r="P44" s="6"/>
    </row>
    <row r="45" spans="1:16">
      <c r="A45" s="1"/>
      <c r="B45" s="1"/>
      <c r="C45" s="58">
        <v>32</v>
      </c>
      <c r="D45" s="1"/>
      <c r="F45" s="188">
        <f t="shared" si="0"/>
        <v>1942</v>
      </c>
      <c r="G45" s="6"/>
      <c r="H45" s="6"/>
      <c r="I45" s="6"/>
      <c r="J45" s="6"/>
      <c r="K45" s="6"/>
      <c r="L45" s="6"/>
      <c r="M45" s="6"/>
      <c r="N45" s="6"/>
      <c r="O45" s="6"/>
      <c r="P45" s="6"/>
    </row>
    <row r="46" spans="1:16">
      <c r="A46" s="1"/>
      <c r="B46" s="1"/>
      <c r="C46" s="58">
        <v>33</v>
      </c>
      <c r="D46" s="1"/>
      <c r="F46" s="188">
        <f t="shared" si="0"/>
        <v>1943</v>
      </c>
      <c r="G46" s="6"/>
      <c r="H46" s="6"/>
      <c r="I46" s="6"/>
      <c r="J46" s="6"/>
      <c r="K46" s="6"/>
      <c r="L46" s="6"/>
      <c r="M46" s="6"/>
      <c r="N46" s="6"/>
      <c r="O46" s="6"/>
      <c r="P46" s="6"/>
    </row>
    <row r="47" spans="1:16">
      <c r="A47" s="1"/>
      <c r="B47" s="1"/>
      <c r="C47" s="58">
        <v>34</v>
      </c>
      <c r="D47" s="1"/>
      <c r="F47" s="188">
        <f t="shared" si="0"/>
        <v>1944</v>
      </c>
      <c r="G47" s="6"/>
      <c r="H47" s="6"/>
      <c r="I47" s="6"/>
      <c r="J47" s="6"/>
      <c r="K47" s="6"/>
      <c r="L47" s="6"/>
      <c r="M47" s="6"/>
      <c r="N47" s="6"/>
      <c r="O47" s="6"/>
      <c r="P47" s="6"/>
    </row>
    <row r="48" spans="1:16">
      <c r="A48" s="1"/>
      <c r="B48" s="1"/>
      <c r="C48" s="58">
        <v>35</v>
      </c>
      <c r="D48" s="1"/>
      <c r="F48" s="188">
        <f t="shared" si="0"/>
        <v>1945</v>
      </c>
      <c r="G48" s="6"/>
      <c r="H48" s="6"/>
      <c r="I48" s="6"/>
      <c r="J48" s="6"/>
      <c r="K48" s="6"/>
      <c r="L48" s="6"/>
      <c r="M48" s="6"/>
      <c r="N48" s="6"/>
      <c r="O48" s="6"/>
      <c r="P48" s="6"/>
    </row>
    <row r="49" spans="1:16">
      <c r="A49" s="1"/>
      <c r="B49" s="1"/>
      <c r="C49" s="58">
        <v>36</v>
      </c>
      <c r="D49" s="1"/>
      <c r="F49" s="188">
        <f t="shared" si="0"/>
        <v>1946</v>
      </c>
      <c r="G49" s="6"/>
      <c r="H49" s="6"/>
      <c r="I49" s="6"/>
      <c r="J49" s="6"/>
      <c r="K49" s="6"/>
      <c r="L49" s="6"/>
      <c r="M49" s="6"/>
      <c r="N49" s="6"/>
      <c r="O49" s="6"/>
      <c r="P49" s="6"/>
    </row>
    <row r="50" spans="1:16">
      <c r="A50" s="1"/>
      <c r="B50" s="1"/>
      <c r="C50" s="58">
        <v>37</v>
      </c>
      <c r="D50" s="1"/>
      <c r="F50" s="188">
        <f t="shared" si="0"/>
        <v>1947</v>
      </c>
      <c r="G50" s="6"/>
      <c r="H50" s="6"/>
      <c r="I50" s="6"/>
      <c r="J50" s="6"/>
      <c r="K50" s="6"/>
      <c r="L50" s="6"/>
      <c r="M50" s="6"/>
      <c r="N50" s="6"/>
      <c r="O50" s="6"/>
      <c r="P50" s="6"/>
    </row>
    <row r="51" spans="1:16">
      <c r="A51" s="1"/>
      <c r="B51" s="1"/>
      <c r="C51" s="58">
        <v>38</v>
      </c>
      <c r="D51" s="1"/>
      <c r="F51" s="188">
        <f t="shared" si="0"/>
        <v>1948</v>
      </c>
      <c r="G51" s="6"/>
      <c r="H51" s="6"/>
      <c r="I51" s="6"/>
      <c r="J51" s="6"/>
      <c r="K51" s="6"/>
      <c r="L51" s="6"/>
      <c r="M51" s="6"/>
      <c r="N51" s="6"/>
      <c r="O51" s="6"/>
      <c r="P51" s="6"/>
    </row>
    <row r="52" spans="1:16">
      <c r="A52" s="1"/>
      <c r="B52" s="1"/>
      <c r="C52" s="58">
        <v>39</v>
      </c>
      <c r="D52" s="1"/>
      <c r="F52" s="188">
        <f t="shared" si="0"/>
        <v>1949</v>
      </c>
      <c r="G52" s="6"/>
      <c r="H52" s="6"/>
      <c r="I52" s="6"/>
      <c r="J52" s="6"/>
      <c r="K52" s="6"/>
      <c r="L52" s="6"/>
      <c r="M52" s="6"/>
      <c r="N52" s="6"/>
      <c r="O52" s="6"/>
      <c r="P52" s="6"/>
    </row>
    <row r="53" spans="1:16">
      <c r="A53" s="1"/>
      <c r="B53" s="1"/>
      <c r="C53" s="58">
        <v>40</v>
      </c>
      <c r="D53" s="1"/>
      <c r="F53" s="188">
        <f t="shared" si="0"/>
        <v>1950</v>
      </c>
      <c r="G53" s="6"/>
      <c r="H53" s="6"/>
      <c r="I53" s="6"/>
      <c r="J53" s="6"/>
      <c r="K53" s="6"/>
      <c r="L53" s="6"/>
      <c r="M53" s="6"/>
      <c r="N53" s="6"/>
      <c r="O53" s="6"/>
      <c r="P53" s="6"/>
    </row>
    <row r="54" spans="1:16">
      <c r="A54" s="1"/>
      <c r="B54" s="1"/>
      <c r="C54" s="58">
        <v>41</v>
      </c>
      <c r="D54" s="1"/>
      <c r="F54" s="188">
        <f t="shared" si="0"/>
        <v>1951</v>
      </c>
      <c r="G54" s="6"/>
      <c r="H54" s="6"/>
      <c r="I54" s="6"/>
      <c r="J54" s="6"/>
      <c r="K54" s="6"/>
      <c r="L54" s="6"/>
      <c r="M54" s="6"/>
      <c r="N54" s="6"/>
      <c r="O54" s="6"/>
      <c r="P54" s="6"/>
    </row>
    <row r="55" spans="1:16">
      <c r="A55" s="1"/>
      <c r="B55" s="1"/>
      <c r="C55" s="58">
        <v>42</v>
      </c>
      <c r="D55" s="1"/>
      <c r="F55" s="188">
        <f t="shared" si="0"/>
        <v>1952</v>
      </c>
      <c r="G55" s="6"/>
      <c r="H55" s="6"/>
      <c r="I55" s="6"/>
      <c r="J55" s="6"/>
      <c r="K55" s="6"/>
      <c r="L55" s="6"/>
      <c r="M55" s="6"/>
      <c r="N55" s="6"/>
      <c r="O55" s="6"/>
      <c r="P55" s="6"/>
    </row>
    <row r="56" spans="1:16">
      <c r="A56" s="1"/>
      <c r="B56" s="1"/>
      <c r="C56" s="58">
        <v>43</v>
      </c>
      <c r="D56" s="1"/>
      <c r="F56" s="188">
        <f t="shared" si="0"/>
        <v>1953</v>
      </c>
      <c r="G56" s="6"/>
      <c r="H56" s="6"/>
      <c r="I56" s="6"/>
      <c r="J56" s="6"/>
      <c r="K56" s="6"/>
      <c r="L56" s="6"/>
      <c r="M56" s="6"/>
      <c r="N56" s="6"/>
      <c r="O56" s="6"/>
      <c r="P56" s="6"/>
    </row>
    <row r="57" spans="1:16">
      <c r="A57" s="1"/>
      <c r="B57" s="1"/>
      <c r="C57" s="58">
        <v>44</v>
      </c>
      <c r="D57" s="1"/>
      <c r="F57" s="188">
        <f t="shared" si="0"/>
        <v>1954</v>
      </c>
      <c r="G57" s="6"/>
      <c r="H57" s="6"/>
      <c r="I57" s="6"/>
      <c r="J57" s="6"/>
      <c r="K57" s="6"/>
      <c r="L57" s="6"/>
      <c r="M57" s="6"/>
      <c r="N57" s="6"/>
      <c r="O57" s="6"/>
      <c r="P57" s="6"/>
    </row>
    <row r="58" spans="1:16">
      <c r="A58" s="1"/>
      <c r="B58" s="1"/>
      <c r="C58" s="58">
        <v>45</v>
      </c>
      <c r="D58" s="1"/>
      <c r="F58" s="188">
        <f t="shared" si="0"/>
        <v>1955</v>
      </c>
      <c r="G58" s="6"/>
      <c r="H58" s="6"/>
      <c r="I58" s="6"/>
      <c r="J58" s="6"/>
      <c r="K58" s="6"/>
      <c r="L58" s="6"/>
      <c r="M58" s="6"/>
      <c r="N58" s="6"/>
      <c r="O58" s="6"/>
      <c r="P58" s="6"/>
    </row>
    <row r="59" spans="1:16">
      <c r="A59" s="1"/>
      <c r="B59" s="1"/>
      <c r="C59" s="58">
        <v>46</v>
      </c>
      <c r="D59" s="1"/>
      <c r="F59" s="188">
        <f t="shared" si="0"/>
        <v>1956</v>
      </c>
      <c r="G59" s="6"/>
      <c r="H59" s="6"/>
      <c r="I59" s="6"/>
      <c r="J59" s="6"/>
      <c r="K59" s="6"/>
      <c r="L59" s="6"/>
      <c r="M59" s="6"/>
      <c r="N59" s="6"/>
      <c r="O59" s="6"/>
      <c r="P59" s="6"/>
    </row>
    <row r="60" spans="1:16">
      <c r="A60" s="1"/>
      <c r="B60" s="1"/>
      <c r="C60" s="58">
        <v>47</v>
      </c>
      <c r="D60" s="1"/>
      <c r="F60" s="188">
        <f t="shared" si="0"/>
        <v>1957</v>
      </c>
      <c r="G60" s="6"/>
      <c r="H60" s="6"/>
      <c r="I60" s="6"/>
      <c r="J60" s="6"/>
      <c r="K60" s="6"/>
      <c r="L60" s="6"/>
      <c r="M60" s="6"/>
      <c r="N60" s="6"/>
      <c r="O60" s="6"/>
      <c r="P60" s="6"/>
    </row>
    <row r="61" spans="1:16">
      <c r="A61" s="1"/>
      <c r="B61" s="1"/>
      <c r="C61" s="58">
        <v>48</v>
      </c>
      <c r="D61" s="1"/>
      <c r="F61" s="188">
        <f t="shared" si="0"/>
        <v>1958</v>
      </c>
      <c r="G61" s="6"/>
      <c r="H61" s="6"/>
      <c r="I61" s="6"/>
      <c r="J61" s="6"/>
      <c r="K61" s="6"/>
      <c r="L61" s="6"/>
      <c r="M61" s="6"/>
      <c r="N61" s="6"/>
      <c r="O61" s="6"/>
      <c r="P61" s="6"/>
    </row>
    <row r="62" spans="1:16">
      <c r="A62" s="1"/>
      <c r="B62" s="1"/>
      <c r="C62" s="58">
        <v>49</v>
      </c>
      <c r="D62" s="1"/>
      <c r="F62" s="188">
        <f t="shared" si="0"/>
        <v>1959</v>
      </c>
      <c r="G62" s="6"/>
      <c r="H62" s="6"/>
      <c r="I62" s="6"/>
      <c r="J62" s="6"/>
      <c r="K62" s="6"/>
      <c r="L62" s="6"/>
      <c r="M62" s="6"/>
      <c r="N62" s="6"/>
      <c r="O62" s="6"/>
      <c r="P62" s="6"/>
    </row>
    <row r="63" spans="1:16">
      <c r="A63" s="1"/>
      <c r="B63" s="1"/>
      <c r="C63" s="58">
        <v>50</v>
      </c>
      <c r="D63" s="1"/>
      <c r="F63" s="188">
        <f t="shared" si="0"/>
        <v>1960</v>
      </c>
      <c r="G63" s="6"/>
      <c r="H63" s="6"/>
      <c r="I63" s="6"/>
      <c r="J63" s="6"/>
      <c r="K63" s="6"/>
      <c r="L63" s="6"/>
      <c r="M63" s="6"/>
      <c r="N63" s="6"/>
      <c r="O63" s="6"/>
      <c r="P63" s="6"/>
    </row>
    <row r="64" spans="1:16">
      <c r="A64" s="1"/>
      <c r="B64" s="1"/>
      <c r="C64" s="58">
        <v>51</v>
      </c>
      <c r="D64" s="1"/>
      <c r="F64" s="188">
        <f t="shared" si="0"/>
        <v>1961</v>
      </c>
      <c r="G64" s="6"/>
      <c r="H64" s="6"/>
      <c r="I64" s="6"/>
      <c r="J64" s="6"/>
      <c r="K64" s="6"/>
      <c r="L64" s="6"/>
      <c r="M64" s="6"/>
      <c r="N64" s="6"/>
      <c r="O64" s="6"/>
      <c r="P64" s="6"/>
    </row>
    <row r="65" spans="1:16">
      <c r="A65" s="1"/>
      <c r="B65" s="1"/>
      <c r="C65" s="58">
        <v>52</v>
      </c>
      <c r="D65" s="1"/>
      <c r="F65" s="188">
        <f t="shared" si="0"/>
        <v>1962</v>
      </c>
      <c r="G65" s="6"/>
      <c r="H65" s="6"/>
      <c r="I65" s="6"/>
      <c r="J65" s="6"/>
      <c r="K65" s="6"/>
      <c r="L65" s="6"/>
      <c r="M65" s="6"/>
      <c r="N65" s="6"/>
      <c r="O65" s="6"/>
      <c r="P65" s="6"/>
    </row>
    <row r="66" spans="1:16">
      <c r="A66" s="1"/>
      <c r="B66" s="1"/>
      <c r="C66" s="58">
        <v>53</v>
      </c>
      <c r="D66" s="1"/>
      <c r="F66" s="188">
        <f t="shared" si="0"/>
        <v>1963</v>
      </c>
      <c r="G66" s="6"/>
      <c r="H66" s="6"/>
      <c r="I66" s="6"/>
      <c r="J66" s="6"/>
      <c r="K66" s="6"/>
      <c r="L66" s="6"/>
      <c r="M66" s="6"/>
      <c r="N66" s="6"/>
      <c r="O66" s="6"/>
      <c r="P66" s="6"/>
    </row>
    <row r="67" spans="1:16">
      <c r="A67" s="1"/>
      <c r="B67" s="1"/>
      <c r="C67" s="58">
        <v>54</v>
      </c>
      <c r="D67" s="1"/>
      <c r="F67" s="188">
        <f t="shared" si="0"/>
        <v>1964</v>
      </c>
      <c r="G67" s="6"/>
      <c r="H67" s="6"/>
      <c r="I67" s="6"/>
      <c r="J67" s="6"/>
      <c r="K67" s="6"/>
      <c r="L67" s="6"/>
      <c r="M67" s="6"/>
      <c r="N67" s="6"/>
      <c r="O67" s="6"/>
      <c r="P67" s="6"/>
    </row>
    <row r="68" spans="1:16">
      <c r="A68" s="1"/>
      <c r="B68" s="1"/>
      <c r="C68" s="58">
        <v>55</v>
      </c>
      <c r="D68" s="1"/>
      <c r="F68" s="188">
        <f t="shared" si="0"/>
        <v>1965</v>
      </c>
      <c r="G68" s="6"/>
      <c r="H68" s="6"/>
      <c r="I68" s="6"/>
      <c r="J68" s="6"/>
      <c r="K68" s="6"/>
      <c r="L68" s="6"/>
      <c r="M68" s="6"/>
      <c r="N68" s="6"/>
      <c r="O68" s="6"/>
      <c r="P68" s="6"/>
    </row>
    <row r="69" spans="1:16">
      <c r="A69" s="1"/>
      <c r="B69" s="1"/>
      <c r="C69" s="58">
        <v>56</v>
      </c>
      <c r="D69" s="1"/>
      <c r="F69" s="188">
        <f t="shared" si="0"/>
        <v>1966</v>
      </c>
      <c r="G69" s="6"/>
      <c r="H69" s="6"/>
      <c r="I69" s="6"/>
      <c r="J69" s="6"/>
      <c r="K69" s="6"/>
      <c r="L69" s="6"/>
      <c r="M69" s="6"/>
      <c r="N69" s="6"/>
      <c r="O69" s="6"/>
      <c r="P69" s="6"/>
    </row>
    <row r="70" spans="1:16">
      <c r="A70" s="1"/>
      <c r="B70" s="1"/>
      <c r="C70" s="58">
        <v>57</v>
      </c>
      <c r="D70" s="1"/>
      <c r="F70" s="188">
        <f t="shared" si="0"/>
        <v>1967</v>
      </c>
      <c r="G70" s="6"/>
      <c r="H70" s="6"/>
      <c r="I70" s="6"/>
      <c r="J70" s="6"/>
      <c r="K70" s="6"/>
      <c r="L70" s="6"/>
      <c r="M70" s="6"/>
      <c r="N70" s="6"/>
      <c r="O70" s="6"/>
      <c r="P70" s="6"/>
    </row>
    <row r="71" spans="1:16">
      <c r="A71" s="1"/>
      <c r="B71" s="1"/>
      <c r="C71" s="58">
        <v>58</v>
      </c>
      <c r="D71" s="1"/>
      <c r="F71" s="188">
        <f t="shared" si="0"/>
        <v>1968</v>
      </c>
      <c r="G71" s="6"/>
      <c r="H71" s="6"/>
      <c r="I71" s="6"/>
      <c r="J71" s="6"/>
      <c r="K71" s="6"/>
      <c r="L71" s="6"/>
      <c r="M71" s="6"/>
      <c r="N71" s="6"/>
      <c r="O71" s="6"/>
      <c r="P71" s="6"/>
    </row>
    <row r="72" spans="1:16">
      <c r="A72" s="1"/>
      <c r="B72" s="1"/>
      <c r="C72" s="58">
        <v>59</v>
      </c>
      <c r="D72" s="1"/>
      <c r="F72" s="188">
        <f t="shared" si="0"/>
        <v>1969</v>
      </c>
      <c r="G72" s="6"/>
      <c r="H72" s="6"/>
      <c r="I72" s="6"/>
      <c r="J72" s="6"/>
      <c r="K72" s="6"/>
      <c r="L72" s="6"/>
      <c r="M72" s="6"/>
      <c r="N72" s="6"/>
      <c r="O72" s="6"/>
      <c r="P72" s="6"/>
    </row>
    <row r="73" spans="1:16">
      <c r="A73" s="1"/>
      <c r="B73" s="1"/>
      <c r="C73" s="58">
        <v>60</v>
      </c>
      <c r="D73" s="1"/>
      <c r="F73" s="188">
        <f t="shared" si="0"/>
        <v>1970</v>
      </c>
      <c r="G73" s="6"/>
      <c r="H73" s="6"/>
      <c r="I73" s="6"/>
      <c r="J73" s="6"/>
      <c r="K73" s="6"/>
      <c r="L73" s="6"/>
      <c r="M73" s="6"/>
      <c r="N73" s="6"/>
      <c r="O73" s="6"/>
      <c r="P73" s="6"/>
    </row>
    <row r="74" spans="1:16">
      <c r="A74" s="1"/>
      <c r="B74" s="1"/>
      <c r="C74" s="58">
        <v>61</v>
      </c>
      <c r="D74" s="1"/>
      <c r="F74" s="188">
        <f t="shared" si="0"/>
        <v>1971</v>
      </c>
      <c r="G74" s="6"/>
      <c r="H74" s="6"/>
      <c r="I74" s="6"/>
      <c r="J74" s="6"/>
      <c r="K74" s="6"/>
      <c r="L74" s="6"/>
      <c r="M74" s="6"/>
      <c r="N74" s="6"/>
      <c r="O74" s="6"/>
      <c r="P74" s="6"/>
    </row>
    <row r="75" spans="1:16">
      <c r="A75" s="1"/>
      <c r="B75" s="1"/>
      <c r="C75" s="58">
        <v>62</v>
      </c>
      <c r="D75" s="1"/>
      <c r="F75" s="188">
        <f t="shared" si="0"/>
        <v>1972</v>
      </c>
      <c r="G75" s="6"/>
      <c r="H75" s="6"/>
      <c r="I75" s="6"/>
      <c r="J75" s="6"/>
      <c r="K75" s="6"/>
      <c r="L75" s="6"/>
      <c r="M75" s="6"/>
      <c r="N75" s="6"/>
      <c r="O75" s="6"/>
      <c r="P75" s="6"/>
    </row>
    <row r="76" spans="1:16">
      <c r="A76" s="1"/>
      <c r="B76" s="1"/>
      <c r="C76" s="58">
        <v>63</v>
      </c>
      <c r="D76" s="1"/>
      <c r="F76" s="188">
        <f t="shared" si="0"/>
        <v>1973</v>
      </c>
      <c r="G76" s="6"/>
      <c r="H76" s="6"/>
      <c r="I76" s="6"/>
      <c r="J76" s="6"/>
      <c r="K76" s="6"/>
      <c r="L76" s="6"/>
      <c r="M76" s="6"/>
      <c r="N76" s="6"/>
      <c r="O76" s="6"/>
      <c r="P76" s="6"/>
    </row>
    <row r="77" spans="1:16">
      <c r="A77" s="1"/>
      <c r="B77" s="1"/>
      <c r="C77" s="58">
        <v>64</v>
      </c>
      <c r="D77" s="1"/>
      <c r="F77" s="188">
        <f t="shared" si="0"/>
        <v>1974</v>
      </c>
      <c r="G77" s="6"/>
      <c r="H77" s="6"/>
      <c r="I77" s="6"/>
      <c r="J77" s="6"/>
      <c r="K77" s="6"/>
      <c r="L77" s="6"/>
      <c r="M77" s="6"/>
      <c r="N77" s="6"/>
      <c r="O77" s="6"/>
      <c r="P77" s="6"/>
    </row>
    <row r="78" spans="1:16">
      <c r="A78" s="1"/>
      <c r="B78" s="1"/>
      <c r="C78" s="1"/>
      <c r="D78" s="1"/>
      <c r="F78" s="188">
        <f t="shared" ref="F78:F108" si="1">F79-1</f>
        <v>1975</v>
      </c>
      <c r="G78" s="6"/>
      <c r="H78" s="6"/>
      <c r="I78" s="6"/>
      <c r="J78" s="6"/>
      <c r="K78" s="6"/>
      <c r="L78" s="6"/>
      <c r="M78" s="6"/>
      <c r="N78" s="6"/>
      <c r="O78" s="6"/>
      <c r="P78" s="6"/>
    </row>
    <row r="79" spans="1:16">
      <c r="A79" s="1"/>
      <c r="B79" s="1"/>
      <c r="C79" s="1"/>
      <c r="D79" s="1"/>
      <c r="F79" s="188">
        <f t="shared" si="1"/>
        <v>1976</v>
      </c>
      <c r="G79" s="6"/>
      <c r="H79" s="6"/>
      <c r="I79" s="6"/>
      <c r="J79" s="6"/>
      <c r="K79" s="6"/>
      <c r="L79" s="6"/>
      <c r="M79" s="6"/>
      <c r="N79" s="6"/>
      <c r="O79" s="6"/>
      <c r="P79" s="6"/>
    </row>
    <row r="80" spans="1:16">
      <c r="A80" s="1"/>
      <c r="B80" s="1"/>
      <c r="C80" s="1"/>
      <c r="D80" s="1"/>
      <c r="F80" s="188">
        <f t="shared" si="1"/>
        <v>1977</v>
      </c>
      <c r="G80" s="6"/>
      <c r="H80" s="6"/>
      <c r="I80" s="6"/>
      <c r="J80" s="6"/>
      <c r="K80" s="6"/>
      <c r="L80" s="6"/>
      <c r="M80" s="6"/>
      <c r="N80" s="6"/>
      <c r="O80" s="6"/>
      <c r="P80" s="6"/>
    </row>
    <row r="81" spans="1:16">
      <c r="A81" s="1"/>
      <c r="B81" s="1"/>
      <c r="C81" s="1"/>
      <c r="D81" s="1"/>
      <c r="F81" s="188">
        <f t="shared" si="1"/>
        <v>1978</v>
      </c>
      <c r="G81" s="6"/>
      <c r="H81" s="6"/>
      <c r="I81" s="6"/>
      <c r="J81" s="6"/>
      <c r="K81" s="6"/>
      <c r="L81" s="6"/>
      <c r="M81" s="6"/>
      <c r="N81" s="6"/>
      <c r="O81" s="6"/>
      <c r="P81" s="6"/>
    </row>
    <row r="82" spans="1:16">
      <c r="A82" s="1"/>
      <c r="B82" s="1"/>
      <c r="C82" s="1"/>
      <c r="D82" s="1"/>
      <c r="F82" s="188">
        <f t="shared" si="1"/>
        <v>1979</v>
      </c>
      <c r="G82" s="6"/>
      <c r="H82" s="6"/>
      <c r="I82" s="6"/>
      <c r="J82" s="6"/>
      <c r="K82" s="6"/>
      <c r="L82" s="6"/>
      <c r="M82" s="6"/>
      <c r="N82" s="6"/>
      <c r="O82" s="6"/>
      <c r="P82" s="6"/>
    </row>
    <row r="83" spans="1:16">
      <c r="A83" s="1"/>
      <c r="B83" s="1"/>
      <c r="C83" s="1"/>
      <c r="D83" s="1"/>
      <c r="F83" s="188">
        <f t="shared" si="1"/>
        <v>1980</v>
      </c>
      <c r="G83" s="6"/>
      <c r="H83" s="6"/>
      <c r="I83" s="6"/>
      <c r="J83" s="6"/>
      <c r="K83" s="6"/>
      <c r="L83" s="6"/>
      <c r="M83" s="6"/>
      <c r="N83" s="6"/>
      <c r="O83" s="6"/>
      <c r="P83" s="6"/>
    </row>
    <row r="84" spans="1:16">
      <c r="A84" s="1"/>
      <c r="B84" s="1"/>
      <c r="C84" s="1"/>
      <c r="D84" s="1"/>
      <c r="F84" s="188">
        <f t="shared" si="1"/>
        <v>1981</v>
      </c>
      <c r="G84" s="6"/>
      <c r="H84" s="6"/>
      <c r="I84" s="6"/>
      <c r="J84" s="6"/>
      <c r="K84" s="6"/>
      <c r="L84" s="6"/>
      <c r="M84" s="6"/>
      <c r="N84" s="6"/>
      <c r="O84" s="6"/>
      <c r="P84" s="6"/>
    </row>
    <row r="85" spans="1:16">
      <c r="A85" s="1"/>
      <c r="B85" s="1"/>
      <c r="C85" s="1"/>
      <c r="D85" s="1"/>
      <c r="F85" s="188">
        <f t="shared" si="1"/>
        <v>1982</v>
      </c>
      <c r="G85" s="6"/>
      <c r="H85" s="6"/>
      <c r="I85" s="6"/>
      <c r="J85" s="6"/>
      <c r="K85" s="6"/>
      <c r="L85" s="6"/>
      <c r="M85" s="6"/>
      <c r="N85" s="6"/>
      <c r="O85" s="6"/>
      <c r="P85" s="6"/>
    </row>
    <row r="86" spans="1:16">
      <c r="A86" s="1"/>
      <c r="B86" s="1"/>
      <c r="C86" s="1"/>
      <c r="D86" s="1"/>
      <c r="F86" s="188">
        <f t="shared" si="1"/>
        <v>1983</v>
      </c>
      <c r="G86" s="6"/>
      <c r="H86" s="6"/>
      <c r="I86" s="6"/>
      <c r="J86" s="6"/>
      <c r="K86" s="6"/>
      <c r="L86" s="6"/>
      <c r="M86" s="6"/>
      <c r="N86" s="6"/>
      <c r="O86" s="6"/>
      <c r="P86" s="6"/>
    </row>
    <row r="87" spans="1:16">
      <c r="A87" s="1"/>
      <c r="B87" s="1"/>
      <c r="C87" s="1"/>
      <c r="D87" s="1"/>
      <c r="F87" s="188">
        <f t="shared" si="1"/>
        <v>1984</v>
      </c>
      <c r="G87" s="6"/>
      <c r="H87" s="6"/>
      <c r="I87" s="6"/>
      <c r="J87" s="6"/>
      <c r="K87" s="6"/>
      <c r="L87" s="6"/>
      <c r="M87" s="6"/>
      <c r="N87" s="6"/>
      <c r="O87" s="6"/>
      <c r="P87" s="6"/>
    </row>
    <row r="88" spans="1:16">
      <c r="A88" s="1"/>
      <c r="B88" s="1"/>
      <c r="C88" s="1"/>
      <c r="D88" s="1"/>
      <c r="F88" s="188">
        <f t="shared" si="1"/>
        <v>1985</v>
      </c>
      <c r="G88" s="6"/>
      <c r="H88" s="6"/>
      <c r="I88" s="6"/>
      <c r="J88" s="6"/>
      <c r="K88" s="6"/>
      <c r="L88" s="6"/>
      <c r="M88" s="6"/>
      <c r="N88" s="6"/>
      <c r="O88" s="6"/>
      <c r="P88" s="6"/>
    </row>
    <row r="89" spans="1:16">
      <c r="A89" s="1"/>
      <c r="B89" s="1"/>
      <c r="C89" s="1"/>
      <c r="D89" s="1"/>
      <c r="F89" s="188">
        <f t="shared" si="1"/>
        <v>1986</v>
      </c>
      <c r="G89" s="6"/>
      <c r="H89" s="6"/>
      <c r="I89" s="6"/>
      <c r="J89" s="6"/>
      <c r="K89" s="6"/>
      <c r="L89" s="6"/>
      <c r="M89" s="6"/>
      <c r="N89" s="6"/>
      <c r="O89" s="6"/>
      <c r="P89" s="6"/>
    </row>
    <row r="90" spans="1:16">
      <c r="A90" s="1"/>
      <c r="B90" s="1"/>
      <c r="C90" s="1"/>
      <c r="D90" s="1"/>
      <c r="F90" s="188">
        <f t="shared" si="1"/>
        <v>1987</v>
      </c>
      <c r="G90" s="6"/>
      <c r="H90" s="6"/>
      <c r="I90" s="6"/>
      <c r="J90" s="6"/>
      <c r="K90" s="6"/>
      <c r="L90" s="6"/>
      <c r="M90" s="6"/>
      <c r="N90" s="6"/>
      <c r="O90" s="6"/>
      <c r="P90" s="6"/>
    </row>
    <row r="91" spans="1:16">
      <c r="A91" s="1"/>
      <c r="B91" s="1"/>
      <c r="C91" s="1"/>
      <c r="D91" s="1"/>
      <c r="F91" s="188">
        <f t="shared" si="1"/>
        <v>1988</v>
      </c>
      <c r="G91" s="6"/>
      <c r="H91" s="6"/>
      <c r="I91" s="6"/>
      <c r="J91" s="6"/>
      <c r="K91" s="6"/>
      <c r="L91" s="6"/>
      <c r="M91" s="6"/>
      <c r="N91" s="6"/>
      <c r="O91" s="6"/>
      <c r="P91" s="6"/>
    </row>
    <row r="92" spans="1:16">
      <c r="A92" s="1"/>
      <c r="B92" s="1"/>
      <c r="C92" s="1"/>
      <c r="D92" s="1"/>
      <c r="F92" s="188">
        <f t="shared" si="1"/>
        <v>1989</v>
      </c>
      <c r="G92" s="6"/>
      <c r="H92" s="6"/>
      <c r="I92" s="6"/>
      <c r="J92" s="6"/>
      <c r="K92" s="6"/>
      <c r="L92" s="6"/>
      <c r="M92" s="6"/>
      <c r="N92" s="6"/>
      <c r="O92" s="6"/>
      <c r="P92" s="6"/>
    </row>
    <row r="93" spans="1:16">
      <c r="A93" s="1"/>
      <c r="B93" s="1"/>
      <c r="C93" s="1"/>
      <c r="D93" s="1"/>
      <c r="F93" s="188">
        <f t="shared" si="1"/>
        <v>1990</v>
      </c>
      <c r="G93" s="6"/>
      <c r="H93" s="6"/>
      <c r="I93" s="6"/>
      <c r="J93" s="6"/>
      <c r="K93" s="6"/>
      <c r="L93" s="6"/>
      <c r="M93" s="6"/>
      <c r="N93" s="6"/>
      <c r="O93" s="6"/>
      <c r="P93" s="6"/>
    </row>
    <row r="94" spans="1:16">
      <c r="A94" s="1"/>
      <c r="B94" s="1"/>
      <c r="C94" s="1"/>
      <c r="D94" s="1"/>
      <c r="F94" s="188">
        <f t="shared" si="1"/>
        <v>1991</v>
      </c>
      <c r="G94" s="6"/>
      <c r="H94" s="6"/>
      <c r="I94" s="6"/>
      <c r="J94" s="6"/>
      <c r="K94" s="6"/>
      <c r="L94" s="6"/>
      <c r="M94" s="6"/>
      <c r="N94" s="6"/>
      <c r="O94" s="6"/>
      <c r="P94" s="6"/>
    </row>
    <row r="95" spans="1:16">
      <c r="A95" s="1"/>
      <c r="B95" s="1"/>
      <c r="C95" s="1"/>
      <c r="D95" s="1"/>
      <c r="F95" s="188">
        <f t="shared" si="1"/>
        <v>1992</v>
      </c>
      <c r="G95" s="6"/>
      <c r="H95" s="6"/>
      <c r="I95" s="6"/>
      <c r="J95" s="6"/>
      <c r="K95" s="6"/>
      <c r="L95" s="6"/>
      <c r="M95" s="6"/>
      <c r="N95" s="6"/>
      <c r="O95" s="6"/>
      <c r="P95" s="6"/>
    </row>
    <row r="96" spans="1:16">
      <c r="A96" s="1"/>
      <c r="B96" s="1"/>
      <c r="C96" s="1"/>
      <c r="D96" s="1"/>
      <c r="F96" s="188">
        <f t="shared" si="1"/>
        <v>1993</v>
      </c>
      <c r="G96" s="6"/>
      <c r="H96" s="6"/>
      <c r="I96" s="6"/>
      <c r="J96" s="6"/>
      <c r="K96" s="6"/>
      <c r="L96" s="6"/>
      <c r="M96" s="6"/>
      <c r="N96" s="6"/>
      <c r="O96" s="6"/>
      <c r="P96" s="6"/>
    </row>
    <row r="97" spans="1:16">
      <c r="A97" s="1"/>
      <c r="B97" s="1"/>
      <c r="C97" s="1"/>
      <c r="D97" s="1"/>
      <c r="F97" s="188">
        <f t="shared" si="1"/>
        <v>1994</v>
      </c>
      <c r="G97" s="6"/>
      <c r="H97" s="6"/>
      <c r="I97" s="6"/>
      <c r="J97" s="6"/>
      <c r="K97" s="6"/>
      <c r="L97" s="6"/>
      <c r="M97" s="6"/>
      <c r="N97" s="6"/>
      <c r="O97" s="6"/>
      <c r="P97" s="6"/>
    </row>
    <row r="98" spans="1:16">
      <c r="A98" s="1"/>
      <c r="B98" s="1"/>
      <c r="C98" s="1"/>
      <c r="D98" s="1"/>
      <c r="F98" s="188">
        <f t="shared" si="1"/>
        <v>1995</v>
      </c>
      <c r="G98" s="6"/>
      <c r="H98" s="6"/>
      <c r="I98" s="6"/>
      <c r="J98" s="6"/>
      <c r="K98" s="6"/>
      <c r="L98" s="6"/>
      <c r="M98" s="6"/>
      <c r="N98" s="6"/>
      <c r="O98" s="6"/>
      <c r="P98" s="6"/>
    </row>
    <row r="99" spans="1:16">
      <c r="A99" s="1"/>
      <c r="B99" s="1"/>
      <c r="C99" s="1"/>
      <c r="D99" s="1"/>
      <c r="F99" s="188">
        <f t="shared" si="1"/>
        <v>1996</v>
      </c>
      <c r="G99" s="6"/>
      <c r="H99" s="6"/>
      <c r="I99" s="6"/>
      <c r="J99" s="6"/>
      <c r="K99" s="6"/>
      <c r="L99" s="6"/>
      <c r="M99" s="6"/>
      <c r="N99" s="6"/>
      <c r="O99" s="6"/>
      <c r="P99" s="6"/>
    </row>
    <row r="100" spans="1:16">
      <c r="A100" s="1"/>
      <c r="B100" s="1"/>
      <c r="C100" s="1"/>
      <c r="D100" s="1"/>
      <c r="F100" s="188">
        <f t="shared" si="1"/>
        <v>1997</v>
      </c>
      <c r="G100" s="6"/>
      <c r="H100" s="6"/>
      <c r="I100" s="6"/>
      <c r="J100" s="6"/>
      <c r="K100" s="6"/>
      <c r="L100" s="6"/>
      <c r="M100" s="6"/>
      <c r="N100" s="6"/>
      <c r="O100" s="6"/>
      <c r="P100" s="6"/>
    </row>
    <row r="101" spans="1:16">
      <c r="A101" s="1"/>
      <c r="B101" s="1"/>
      <c r="C101" s="1"/>
      <c r="D101" s="1"/>
      <c r="F101" s="188">
        <f t="shared" si="1"/>
        <v>1998</v>
      </c>
      <c r="G101" s="6"/>
      <c r="H101" s="6"/>
      <c r="I101" s="6"/>
      <c r="J101" s="6"/>
      <c r="K101" s="6"/>
      <c r="L101" s="6"/>
      <c r="M101" s="6"/>
      <c r="N101" s="6"/>
      <c r="O101" s="6"/>
      <c r="P101" s="6"/>
    </row>
    <row r="102" spans="1:16">
      <c r="A102" s="1"/>
      <c r="B102" s="1"/>
      <c r="C102" s="1"/>
      <c r="D102" s="1"/>
      <c r="F102" s="188">
        <f t="shared" si="1"/>
        <v>1999</v>
      </c>
      <c r="G102" s="6"/>
      <c r="H102" s="6"/>
      <c r="I102" s="6"/>
      <c r="J102" s="6"/>
      <c r="K102" s="6"/>
      <c r="L102" s="6"/>
      <c r="M102" s="6"/>
      <c r="N102" s="6"/>
      <c r="O102" s="6"/>
      <c r="P102" s="6"/>
    </row>
    <row r="103" spans="1:16">
      <c r="A103" s="1"/>
      <c r="B103" s="1"/>
      <c r="C103" s="1"/>
      <c r="D103" s="1"/>
      <c r="F103" s="188">
        <f t="shared" si="1"/>
        <v>2000</v>
      </c>
      <c r="G103" s="6"/>
      <c r="H103" s="6"/>
      <c r="I103" s="6"/>
      <c r="J103" s="6"/>
      <c r="K103" s="6"/>
      <c r="L103" s="6"/>
      <c r="M103" s="6"/>
      <c r="N103" s="6"/>
      <c r="O103" s="6"/>
      <c r="P103" s="6"/>
    </row>
    <row r="104" spans="1:16">
      <c r="A104" s="1"/>
      <c r="B104" s="1"/>
      <c r="C104" s="1"/>
      <c r="D104" s="1"/>
      <c r="F104" s="188">
        <f t="shared" si="1"/>
        <v>2001</v>
      </c>
      <c r="G104" s="6"/>
      <c r="H104" s="6"/>
      <c r="I104" s="6"/>
      <c r="J104" s="6"/>
      <c r="K104" s="6"/>
      <c r="L104" s="6"/>
      <c r="M104" s="6"/>
      <c r="N104" s="6"/>
      <c r="O104" s="6"/>
      <c r="P104" s="6"/>
    </row>
    <row r="105" spans="1:16">
      <c r="A105" s="1"/>
      <c r="B105" s="1"/>
      <c r="C105" s="1"/>
      <c r="D105" s="1"/>
      <c r="F105" s="188">
        <f t="shared" si="1"/>
        <v>2002</v>
      </c>
      <c r="G105" s="6"/>
      <c r="H105" s="6"/>
      <c r="I105" s="6"/>
      <c r="J105" s="6"/>
      <c r="K105" s="6"/>
      <c r="L105" s="6"/>
      <c r="M105" s="6"/>
      <c r="N105" s="6"/>
      <c r="O105" s="6"/>
      <c r="P105" s="6"/>
    </row>
    <row r="106" spans="1:16">
      <c r="A106" s="1"/>
      <c r="B106" s="1"/>
      <c r="C106" s="1"/>
      <c r="D106" s="1"/>
      <c r="F106" s="188">
        <f t="shared" si="1"/>
        <v>2003</v>
      </c>
      <c r="G106" s="6"/>
      <c r="H106" s="6"/>
      <c r="I106" s="6"/>
      <c r="J106" s="6"/>
      <c r="K106" s="6"/>
      <c r="L106" s="6"/>
      <c r="M106" s="6"/>
      <c r="N106" s="6"/>
      <c r="O106" s="6"/>
      <c r="P106" s="6"/>
    </row>
    <row r="107" spans="1:16">
      <c r="A107" s="1"/>
      <c r="B107" s="1"/>
      <c r="C107" s="1"/>
      <c r="D107" s="1"/>
      <c r="F107" s="188">
        <f t="shared" si="1"/>
        <v>2004</v>
      </c>
      <c r="G107" s="6"/>
      <c r="H107" s="6"/>
      <c r="I107" s="6"/>
      <c r="J107" s="6"/>
      <c r="K107" s="6"/>
      <c r="L107" s="6"/>
      <c r="M107" s="6"/>
      <c r="N107" s="6"/>
      <c r="O107" s="6"/>
      <c r="P107" s="6"/>
    </row>
    <row r="108" spans="1:16">
      <c r="A108" s="1"/>
      <c r="B108" s="1"/>
      <c r="C108" s="1"/>
      <c r="D108" s="1"/>
      <c r="F108" s="188">
        <f t="shared" si="1"/>
        <v>2005</v>
      </c>
      <c r="G108" s="6"/>
      <c r="H108" s="6"/>
      <c r="I108" s="6"/>
      <c r="J108" s="6"/>
      <c r="K108" s="6"/>
      <c r="L108" s="6"/>
      <c r="M108" s="6"/>
      <c r="N108" s="6"/>
      <c r="O108" s="6"/>
      <c r="P108" s="6"/>
    </row>
    <row r="109" spans="1:16">
      <c r="A109" s="1"/>
      <c r="B109" s="1"/>
      <c r="C109" s="1"/>
      <c r="D109" s="1"/>
      <c r="F109" s="188">
        <f t="shared" ref="F109:F133" si="2">F110-1</f>
        <v>2006</v>
      </c>
      <c r="G109" s="6"/>
      <c r="H109" s="6"/>
      <c r="I109" s="6"/>
      <c r="J109" s="6"/>
      <c r="K109" s="6"/>
      <c r="L109" s="6"/>
      <c r="M109" s="6"/>
      <c r="N109" s="6"/>
      <c r="O109" s="6"/>
      <c r="P109" s="6"/>
    </row>
    <row r="110" spans="1:16">
      <c r="A110" s="1"/>
      <c r="B110" s="1"/>
      <c r="C110" s="1"/>
      <c r="D110" s="1"/>
      <c r="F110" s="188">
        <f t="shared" si="2"/>
        <v>2007</v>
      </c>
      <c r="G110" s="6"/>
      <c r="H110" s="6"/>
      <c r="I110" s="6"/>
      <c r="J110" s="6"/>
      <c r="K110" s="6"/>
      <c r="L110" s="6"/>
      <c r="M110" s="6"/>
      <c r="N110" s="6"/>
      <c r="O110" s="6"/>
      <c r="P110" s="6"/>
    </row>
    <row r="111" spans="1:16">
      <c r="A111" s="1"/>
      <c r="B111" s="1"/>
      <c r="C111" s="1"/>
      <c r="D111" s="1"/>
      <c r="F111" s="189">
        <f t="shared" si="2"/>
        <v>2008</v>
      </c>
      <c r="G111" s="6"/>
      <c r="H111" s="6"/>
      <c r="I111" s="6"/>
      <c r="J111" s="6"/>
      <c r="K111" s="6"/>
      <c r="L111" s="6"/>
      <c r="M111" s="6"/>
      <c r="N111" s="6"/>
      <c r="O111" s="6"/>
      <c r="P111" s="6"/>
    </row>
    <row r="112" spans="1:16">
      <c r="A112" s="1"/>
      <c r="B112" s="1"/>
      <c r="C112" s="1"/>
      <c r="D112" s="1"/>
      <c r="E112" s="1"/>
      <c r="F112" s="189">
        <f t="shared" si="2"/>
        <v>2009</v>
      </c>
      <c r="G112" s="6"/>
      <c r="H112" s="6"/>
      <c r="I112" s="6"/>
      <c r="J112" s="6"/>
      <c r="K112" s="6"/>
      <c r="L112" s="6"/>
      <c r="M112" s="6"/>
      <c r="N112" s="6"/>
      <c r="O112" s="6"/>
      <c r="P112" s="6"/>
    </row>
    <row r="113" spans="1:16">
      <c r="A113" s="1"/>
      <c r="B113" s="1"/>
      <c r="C113" s="1"/>
      <c r="D113" s="1"/>
      <c r="E113" s="1"/>
      <c r="F113" s="189">
        <f t="shared" si="2"/>
        <v>2010</v>
      </c>
      <c r="G113" s="6"/>
      <c r="H113" s="6"/>
      <c r="I113" s="6"/>
      <c r="J113" s="6"/>
      <c r="K113" s="6"/>
      <c r="L113" s="6"/>
      <c r="M113" s="6"/>
      <c r="N113" s="6"/>
      <c r="O113" s="6"/>
      <c r="P113" s="6"/>
    </row>
    <row r="114" spans="1:16">
      <c r="A114" s="1"/>
      <c r="B114" s="1"/>
      <c r="C114" s="1"/>
      <c r="D114" s="1"/>
      <c r="E114" s="1"/>
      <c r="F114" s="189">
        <f t="shared" si="2"/>
        <v>2011</v>
      </c>
      <c r="G114" s="6"/>
      <c r="H114" s="6"/>
      <c r="I114" s="6"/>
      <c r="J114" s="6"/>
      <c r="K114" s="6"/>
      <c r="L114" s="6"/>
      <c r="M114" s="6"/>
      <c r="N114" s="6"/>
      <c r="O114" s="6"/>
      <c r="P114" s="6"/>
    </row>
    <row r="115" spans="1:16">
      <c r="B115" s="6"/>
      <c r="C115" s="6"/>
      <c r="D115" s="6"/>
      <c r="E115" s="6"/>
      <c r="F115" s="189">
        <f t="shared" si="2"/>
        <v>2012</v>
      </c>
      <c r="G115" s="6"/>
      <c r="H115" s="6"/>
      <c r="I115" s="6"/>
      <c r="J115" s="6"/>
      <c r="K115" s="6"/>
      <c r="L115" s="6"/>
      <c r="M115" s="6"/>
      <c r="N115" s="6"/>
      <c r="O115" s="6"/>
      <c r="P115" s="6"/>
    </row>
    <row r="116" spans="1:16">
      <c r="A116" s="6" t="s">
        <v>339</v>
      </c>
      <c r="B116" s="6"/>
      <c r="C116" s="6"/>
      <c r="D116" s="6"/>
      <c r="E116" s="6"/>
      <c r="F116" s="189">
        <f t="shared" si="2"/>
        <v>2013</v>
      </c>
      <c r="G116" s="6"/>
      <c r="H116" s="6"/>
      <c r="I116" s="6"/>
      <c r="J116" s="6"/>
      <c r="K116" s="6"/>
      <c r="L116" s="6"/>
      <c r="M116" s="6"/>
      <c r="N116" s="6"/>
      <c r="O116" s="6"/>
      <c r="P116" s="6"/>
    </row>
    <row r="117" spans="1:16">
      <c r="A117" s="72" t="s">
        <v>485</v>
      </c>
      <c r="B117" s="72" t="s">
        <v>487</v>
      </c>
      <c r="C117" s="6"/>
      <c r="D117" s="6"/>
      <c r="E117" s="6"/>
      <c r="F117" s="189">
        <f t="shared" si="2"/>
        <v>2014</v>
      </c>
      <c r="G117" s="6"/>
      <c r="H117" s="6"/>
      <c r="I117" s="6"/>
      <c r="J117" s="6"/>
      <c r="K117" s="6"/>
      <c r="L117" s="6"/>
      <c r="M117" s="6"/>
      <c r="N117" s="6"/>
      <c r="O117" s="6"/>
      <c r="P117" s="6"/>
    </row>
    <row r="118" spans="1:16">
      <c r="A118" s="72">
        <v>1</v>
      </c>
      <c r="B118" s="72" t="str">
        <f>IF(給与所得入力その２!K13="","",給与所得入力その２!K13)</f>
        <v/>
      </c>
      <c r="C118" s="6"/>
      <c r="D118" s="6"/>
      <c r="E118" s="6"/>
      <c r="F118" s="189">
        <f t="shared" si="2"/>
        <v>2015</v>
      </c>
      <c r="G118" s="6"/>
      <c r="H118" s="6"/>
      <c r="I118" s="6"/>
      <c r="J118" s="6"/>
      <c r="K118" s="6"/>
      <c r="L118" s="6"/>
      <c r="M118" s="6"/>
      <c r="N118" s="6"/>
      <c r="O118" s="6"/>
      <c r="P118" s="6"/>
    </row>
    <row r="119" spans="1:16">
      <c r="A119" s="72">
        <v>2</v>
      </c>
      <c r="B119" s="72" t="str">
        <f>IF(給与所得入力その２!K14="","",給与所得入力その２!K14)</f>
        <v/>
      </c>
      <c r="C119" s="6"/>
      <c r="D119" s="6"/>
      <c r="E119" s="6"/>
      <c r="F119" s="189">
        <f t="shared" si="2"/>
        <v>2016</v>
      </c>
      <c r="G119" s="6"/>
      <c r="H119" s="6"/>
      <c r="I119" s="6"/>
      <c r="J119" s="6"/>
      <c r="K119" s="6"/>
      <c r="L119" s="6"/>
      <c r="M119" s="6"/>
      <c r="N119" s="6"/>
      <c r="O119" s="6"/>
      <c r="P119" s="6"/>
    </row>
    <row r="120" spans="1:16">
      <c r="A120" s="72">
        <v>3</v>
      </c>
      <c r="B120" s="72" t="str">
        <f>IF(給与所得入力その２!K15="","",給与所得入力その２!K15)</f>
        <v/>
      </c>
      <c r="C120" s="6"/>
      <c r="D120" s="6"/>
      <c r="E120" s="6"/>
      <c r="F120" s="189">
        <f t="shared" si="2"/>
        <v>2017</v>
      </c>
      <c r="G120" s="6"/>
      <c r="H120" s="6"/>
      <c r="I120" s="6"/>
      <c r="J120" s="6"/>
      <c r="K120" s="6"/>
      <c r="L120" s="6"/>
      <c r="M120" s="6"/>
      <c r="N120" s="6"/>
      <c r="O120" s="6"/>
      <c r="P120" s="6"/>
    </row>
    <row r="121" spans="1:16">
      <c r="A121" s="72">
        <v>4</v>
      </c>
      <c r="B121" s="72" t="str">
        <f>IF(給与所得入力その２!K16="","",給与所得入力その２!K16)</f>
        <v/>
      </c>
      <c r="C121" s="6"/>
      <c r="D121" s="6"/>
      <c r="E121" s="6"/>
      <c r="F121" s="189">
        <f t="shared" si="2"/>
        <v>2018</v>
      </c>
      <c r="G121" s="6"/>
      <c r="H121" s="6"/>
      <c r="I121" s="6"/>
      <c r="J121" s="6"/>
      <c r="K121" s="6"/>
      <c r="L121" s="6"/>
      <c r="M121" s="6"/>
      <c r="N121" s="6"/>
      <c r="O121" s="6"/>
      <c r="P121" s="6"/>
    </row>
    <row r="122" spans="1:16">
      <c r="A122" s="72">
        <v>5</v>
      </c>
      <c r="B122" s="72" t="str">
        <f>IF(給与所得入力その２!K17="","",給与所得入力その２!K17)</f>
        <v/>
      </c>
      <c r="C122" s="6"/>
      <c r="D122" s="6"/>
      <c r="E122" s="6"/>
      <c r="F122" s="189">
        <f t="shared" si="2"/>
        <v>2019</v>
      </c>
      <c r="G122" s="6"/>
      <c r="H122" s="6"/>
      <c r="I122" s="6"/>
      <c r="J122" s="6"/>
      <c r="K122" s="6"/>
      <c r="L122" s="6"/>
      <c r="M122" s="6"/>
      <c r="N122" s="6"/>
      <c r="O122" s="6"/>
      <c r="P122" s="6"/>
    </row>
    <row r="123" spans="1:16">
      <c r="A123" s="72">
        <v>6</v>
      </c>
      <c r="B123" s="72" t="str">
        <f>IF(給与所得入力その２!K18="","",給与所得入力その２!K18)</f>
        <v/>
      </c>
      <c r="C123" s="6"/>
      <c r="D123" s="6"/>
      <c r="E123" s="6"/>
      <c r="F123" s="189">
        <f t="shared" si="2"/>
        <v>2020</v>
      </c>
      <c r="G123" s="6"/>
      <c r="H123" s="6"/>
      <c r="I123" s="6"/>
      <c r="J123" s="6"/>
      <c r="K123" s="6"/>
      <c r="L123" s="6"/>
      <c r="M123" s="6"/>
      <c r="N123" s="6"/>
      <c r="O123" s="6"/>
      <c r="P123" s="6"/>
    </row>
    <row r="124" spans="1:16">
      <c r="A124" s="72">
        <v>7</v>
      </c>
      <c r="B124" s="72" t="str">
        <f>IF(給与所得入力その２!K19="","",給与所得入力その２!K19)</f>
        <v/>
      </c>
      <c r="C124" s="6"/>
      <c r="D124" s="6"/>
      <c r="E124" s="6"/>
      <c r="F124" s="189">
        <f t="shared" si="2"/>
        <v>2021</v>
      </c>
      <c r="G124" s="6"/>
      <c r="H124" s="6"/>
      <c r="I124" s="6"/>
      <c r="J124" s="6"/>
      <c r="K124" s="6"/>
      <c r="L124" s="6"/>
      <c r="M124" s="6"/>
      <c r="N124" s="6"/>
      <c r="O124" s="6"/>
      <c r="P124" s="6"/>
    </row>
    <row r="125" spans="1:16">
      <c r="A125" s="72">
        <v>8</v>
      </c>
      <c r="B125" s="72" t="str">
        <f>IF(給与所得入力その２!K20="","",給与所得入力その２!K20)</f>
        <v/>
      </c>
      <c r="C125" s="6"/>
      <c r="D125" s="6"/>
      <c r="E125" s="6"/>
      <c r="F125" s="189">
        <f t="shared" si="2"/>
        <v>2022</v>
      </c>
      <c r="G125" s="6"/>
      <c r="H125" s="6"/>
      <c r="I125" s="6"/>
      <c r="J125" s="6"/>
      <c r="K125" s="6"/>
      <c r="L125" s="6"/>
      <c r="M125" s="6"/>
      <c r="N125" s="6"/>
      <c r="O125" s="6"/>
      <c r="P125" s="6"/>
    </row>
    <row r="126" spans="1:16">
      <c r="A126" s="72">
        <v>9</v>
      </c>
      <c r="B126" s="72" t="str">
        <f>IF(給与所得入力その２!K21="","",給与所得入力その２!K21)</f>
        <v/>
      </c>
      <c r="C126" s="6"/>
      <c r="D126" s="6"/>
      <c r="E126" s="6"/>
      <c r="F126" s="189">
        <f t="shared" si="2"/>
        <v>2023</v>
      </c>
      <c r="G126" s="6"/>
      <c r="H126" s="6"/>
      <c r="I126" s="6"/>
      <c r="J126" s="6"/>
      <c r="K126" s="6"/>
      <c r="L126" s="6"/>
      <c r="M126" s="6"/>
      <c r="N126" s="6"/>
      <c r="O126" s="6"/>
      <c r="P126" s="6"/>
    </row>
    <row r="127" spans="1:16">
      <c r="A127" s="72">
        <v>10</v>
      </c>
      <c r="B127" s="72" t="str">
        <f>IF(給与所得入力その２!K22="","",給与所得入力その２!K22)</f>
        <v/>
      </c>
      <c r="C127" s="6"/>
      <c r="D127" s="6"/>
      <c r="E127" s="6"/>
      <c r="F127" s="189">
        <f t="shared" si="2"/>
        <v>2024</v>
      </c>
      <c r="G127" s="6"/>
      <c r="H127" s="6"/>
      <c r="I127" s="6"/>
      <c r="J127" s="6"/>
      <c r="K127" s="6"/>
      <c r="L127" s="6"/>
      <c r="M127" s="6"/>
      <c r="N127" s="6"/>
      <c r="O127" s="6"/>
      <c r="P127" s="6"/>
    </row>
    <row r="128" spans="1:16">
      <c r="A128" s="72">
        <v>11</v>
      </c>
      <c r="B128" s="72" t="str">
        <f>IF(給与所得入力その２!K23="","",給与所得入力その２!K23)</f>
        <v/>
      </c>
      <c r="C128" s="6"/>
      <c r="D128" s="6"/>
      <c r="E128" s="6"/>
      <c r="F128" s="189">
        <f t="shared" si="2"/>
        <v>2025</v>
      </c>
      <c r="G128" s="6"/>
      <c r="H128" s="6"/>
      <c r="I128" s="6"/>
      <c r="J128" s="6"/>
      <c r="K128" s="6"/>
      <c r="L128" s="6"/>
      <c r="M128" s="6"/>
      <c r="N128" s="6"/>
      <c r="O128" s="6"/>
      <c r="P128" s="6"/>
    </row>
    <row r="129" spans="1:17">
      <c r="A129" s="72">
        <v>12</v>
      </c>
      <c r="B129" s="72" t="str">
        <f>IF(給与所得入力その２!K24="","",給与所得入力その２!K24)</f>
        <v/>
      </c>
      <c r="C129" s="6"/>
      <c r="D129" s="6"/>
      <c r="E129" s="6"/>
      <c r="F129" s="189">
        <f t="shared" si="2"/>
        <v>2026</v>
      </c>
      <c r="G129" s="6"/>
      <c r="H129" s="6"/>
      <c r="I129" s="6"/>
      <c r="J129" s="6"/>
      <c r="K129" s="6"/>
      <c r="L129" s="6"/>
      <c r="M129" s="6"/>
      <c r="N129" s="6"/>
      <c r="O129" s="6"/>
      <c r="P129" s="6"/>
    </row>
    <row r="130" spans="1:17">
      <c r="A130" s="72" t="s">
        <v>486</v>
      </c>
      <c r="B130" s="72" t="str">
        <f>IF(給与所得入力その２!I25="","",給与所得入力その２!I25)</f>
        <v/>
      </c>
      <c r="C130" s="6"/>
      <c r="D130" s="6"/>
      <c r="E130" s="6"/>
      <c r="F130" s="189">
        <f t="shared" si="2"/>
        <v>2027</v>
      </c>
      <c r="G130" s="6"/>
      <c r="H130" s="6"/>
      <c r="I130" s="6"/>
      <c r="J130" s="6"/>
      <c r="K130" s="6"/>
      <c r="L130" s="6"/>
      <c r="M130" s="6"/>
      <c r="N130" s="6"/>
      <c r="O130" s="6"/>
      <c r="P130" s="6"/>
    </row>
    <row r="131" spans="1:17">
      <c r="A131" s="110" t="s">
        <v>488</v>
      </c>
      <c r="B131" s="72" t="str">
        <f>IF(COUNTIF(B118:B130,"")=13,"",SUM(B118:B130))</f>
        <v/>
      </c>
      <c r="C131" s="6"/>
      <c r="D131" s="6"/>
      <c r="E131" s="6"/>
      <c r="F131" s="189">
        <f t="shared" si="2"/>
        <v>2028</v>
      </c>
      <c r="G131" s="6"/>
      <c r="H131" s="6"/>
      <c r="I131" s="6"/>
      <c r="J131" s="6"/>
      <c r="K131" s="6"/>
      <c r="L131" s="6"/>
      <c r="M131" s="6"/>
      <c r="N131" s="6"/>
      <c r="O131" s="6"/>
      <c r="P131" s="6"/>
    </row>
    <row r="132" spans="1:17">
      <c r="A132" s="6"/>
      <c r="B132" s="6"/>
      <c r="C132" s="6"/>
      <c r="D132" s="6"/>
      <c r="E132" s="6"/>
      <c r="F132" s="189">
        <f t="shared" si="2"/>
        <v>2029</v>
      </c>
      <c r="G132" s="6"/>
      <c r="H132" s="6"/>
      <c r="I132" s="6"/>
      <c r="J132" s="6"/>
      <c r="K132" s="6"/>
      <c r="L132" s="6"/>
      <c r="M132" s="6"/>
      <c r="N132" s="6"/>
      <c r="O132" s="6"/>
      <c r="P132" s="6"/>
    </row>
    <row r="133" spans="1:17">
      <c r="A133" s="72"/>
      <c r="B133" s="72" t="s">
        <v>340</v>
      </c>
      <c r="C133" s="72" t="s">
        <v>341</v>
      </c>
      <c r="D133" s="6" t="s">
        <v>957</v>
      </c>
      <c r="E133" s="6"/>
      <c r="F133" s="189">
        <f t="shared" si="2"/>
        <v>2030</v>
      </c>
      <c r="G133" s="6"/>
      <c r="H133" s="6"/>
      <c r="I133" s="6"/>
      <c r="J133" s="6"/>
      <c r="K133" s="6"/>
      <c r="L133" s="6"/>
      <c r="M133" s="6"/>
      <c r="N133" s="6"/>
      <c r="O133" s="6"/>
      <c r="P133" s="6"/>
    </row>
    <row r="134" spans="1:17">
      <c r="A134" s="72" t="s">
        <v>342</v>
      </c>
      <c r="B134" s="465" t="str">
        <f>IF(AND(給与所得入力その１!P20&lt;&gt;"",給与所得入力その２!I26&lt;&gt;""),SUM(給与所得入力その１!P20,給与所得入力その２!I26),IF(給与所得入力その１!P20&lt;&gt;"",給与所得入力その１!P20,IF(給与所得入力その２!I26="","",給与所得入力その２!I26)))</f>
        <v/>
      </c>
      <c r="C134" s="465">
        <f>SUM(D136:D147)</f>
        <v>0</v>
      </c>
      <c r="D134" s="6"/>
      <c r="E134" s="6"/>
      <c r="F134" s="189">
        <f>C4+7</f>
        <v>2031</v>
      </c>
      <c r="G134" s="6"/>
      <c r="H134" s="6"/>
      <c r="I134" s="6"/>
      <c r="J134" s="6"/>
      <c r="K134" s="6"/>
      <c r="L134" s="6"/>
      <c r="M134" s="6"/>
      <c r="N134" s="6"/>
      <c r="O134" s="6"/>
      <c r="P134" s="6"/>
    </row>
    <row r="135" spans="1:17">
      <c r="A135" s="72" t="s">
        <v>552</v>
      </c>
      <c r="B135" s="72" t="s">
        <v>344</v>
      </c>
      <c r="C135" s="72" t="s">
        <v>343</v>
      </c>
      <c r="D135" s="72" t="s">
        <v>341</v>
      </c>
      <c r="E135" s="6"/>
      <c r="F135" s="6"/>
      <c r="G135" s="6"/>
      <c r="H135" s="6"/>
      <c r="I135" s="6"/>
      <c r="J135" s="6"/>
      <c r="K135" s="6"/>
      <c r="L135" s="6"/>
      <c r="M135" s="6"/>
      <c r="N135" s="6"/>
      <c r="O135" s="6"/>
      <c r="P135" s="6"/>
      <c r="Q135" s="6"/>
    </row>
    <row r="136" spans="1:17">
      <c r="A136" s="198" t="str">
        <f>IF(AND(B134&lt;&gt;"",B136&lt;B134,C136&gt;B134),"○","")</f>
        <v/>
      </c>
      <c r="B136" s="465">
        <v>0</v>
      </c>
      <c r="C136" s="465">
        <v>551000</v>
      </c>
      <c r="D136" s="193" t="str">
        <f>IF(A136="","",0)</f>
        <v/>
      </c>
      <c r="E136" s="6"/>
      <c r="F136" s="6"/>
      <c r="G136" s="6"/>
      <c r="H136" s="6"/>
      <c r="I136" s="6"/>
      <c r="J136" s="6"/>
      <c r="K136" s="6"/>
      <c r="L136" s="6"/>
      <c r="M136" s="6"/>
      <c r="N136" s="6"/>
      <c r="O136" s="6"/>
      <c r="P136" s="6"/>
      <c r="Q136" s="6"/>
    </row>
    <row r="137" spans="1:17">
      <c r="A137" s="198" t="str">
        <f>IF($B$134="","",IF(AND(B137&lt;=$B$134,$B$134&lt;C137),"○",""))</f>
        <v/>
      </c>
      <c r="B137" s="465">
        <v>551000</v>
      </c>
      <c r="C137" s="465">
        <v>1619000</v>
      </c>
      <c r="D137" s="193" t="str">
        <f>IF(A137="","",B134-550000)</f>
        <v/>
      </c>
      <c r="E137" s="6"/>
      <c r="F137" s="6"/>
      <c r="G137" s="6"/>
      <c r="H137" s="6"/>
      <c r="I137" s="6"/>
      <c r="J137" s="6"/>
      <c r="K137" s="6"/>
      <c r="L137" s="6"/>
      <c r="M137" s="6"/>
      <c r="N137" s="6"/>
      <c r="O137" s="6"/>
      <c r="P137" s="6"/>
      <c r="Q137" s="6"/>
    </row>
    <row r="138" spans="1:17">
      <c r="A138" s="198" t="str">
        <f t="shared" ref="A138:A145" si="3">IF($B$134="","",IF(AND(B138&lt;=$B$134,$B$134&lt;C138),"○",""))</f>
        <v/>
      </c>
      <c r="B138" s="466">
        <f>C137</f>
        <v>1619000</v>
      </c>
      <c r="C138" s="465">
        <v>1620000</v>
      </c>
      <c r="D138" s="193" t="str">
        <f>IF(A138="","",1069000)</f>
        <v/>
      </c>
      <c r="E138" s="6"/>
      <c r="F138" s="6"/>
      <c r="G138" s="6"/>
      <c r="H138" s="6"/>
      <c r="I138" s="6"/>
      <c r="J138" s="6"/>
      <c r="K138" s="6"/>
      <c r="L138" s="6"/>
      <c r="M138" s="6"/>
      <c r="N138" s="6"/>
      <c r="O138" s="6"/>
      <c r="P138" s="6"/>
      <c r="Q138" s="6"/>
    </row>
    <row r="139" spans="1:17">
      <c r="A139" s="198" t="str">
        <f t="shared" si="3"/>
        <v/>
      </c>
      <c r="B139" s="466">
        <f t="shared" ref="B139:B145" si="4">C138</f>
        <v>1620000</v>
      </c>
      <c r="C139" s="465">
        <v>1622000</v>
      </c>
      <c r="D139" s="193" t="str">
        <f>IF(A139="","",1070000)</f>
        <v/>
      </c>
      <c r="E139" s="6"/>
      <c r="F139" s="6"/>
      <c r="G139" s="6"/>
      <c r="H139" s="6"/>
      <c r="I139" s="6"/>
      <c r="J139" s="6"/>
      <c r="K139" s="6"/>
      <c r="L139" s="6"/>
      <c r="M139" s="6"/>
      <c r="N139" s="6"/>
      <c r="O139" s="6"/>
      <c r="P139" s="6"/>
      <c r="Q139" s="6"/>
    </row>
    <row r="140" spans="1:17">
      <c r="A140" s="198" t="str">
        <f t="shared" si="3"/>
        <v/>
      </c>
      <c r="B140" s="466">
        <f t="shared" si="4"/>
        <v>1622000</v>
      </c>
      <c r="C140" s="465">
        <v>1624000</v>
      </c>
      <c r="D140" s="193" t="str">
        <f>IF(A140="","",1072000)</f>
        <v/>
      </c>
      <c r="E140" s="6"/>
      <c r="F140" s="6"/>
      <c r="G140" s="6"/>
      <c r="H140" s="6"/>
      <c r="I140" s="6"/>
      <c r="J140" s="6"/>
      <c r="K140" s="6"/>
      <c r="L140" s="6"/>
      <c r="M140" s="6"/>
      <c r="N140" s="6"/>
      <c r="O140" s="6"/>
      <c r="P140" s="6"/>
      <c r="Q140" s="6"/>
    </row>
    <row r="141" spans="1:17">
      <c r="A141" s="198" t="str">
        <f>IF($B$134="","",IF(AND(B141&lt;=$B$134,$B$134&lt;C141),"○",""))</f>
        <v/>
      </c>
      <c r="B141" s="466">
        <f t="shared" si="4"/>
        <v>1624000</v>
      </c>
      <c r="C141" s="465">
        <v>1628000</v>
      </c>
      <c r="D141" s="193" t="str">
        <f>IF(A141="","",1074000)</f>
        <v/>
      </c>
      <c r="E141" s="6"/>
      <c r="F141" s="6"/>
      <c r="G141" s="6"/>
      <c r="H141" s="6"/>
      <c r="I141" s="6"/>
      <c r="J141" s="6"/>
      <c r="K141" s="6"/>
      <c r="L141" s="6"/>
      <c r="M141" s="6"/>
      <c r="N141" s="6"/>
      <c r="O141" s="6"/>
      <c r="P141" s="6"/>
      <c r="Q141" s="6"/>
    </row>
    <row r="142" spans="1:17">
      <c r="A142" s="198" t="str">
        <f t="shared" si="3"/>
        <v/>
      </c>
      <c r="B142" s="466">
        <f t="shared" si="4"/>
        <v>1628000</v>
      </c>
      <c r="C142" s="465">
        <v>1800000</v>
      </c>
      <c r="D142" s="193" t="str">
        <f>IF(A142="","",ROUNDDOWN(B134/4,-3)*4*0.6+100000)</f>
        <v/>
      </c>
      <c r="E142" s="6"/>
      <c r="F142" s="6"/>
      <c r="G142" s="6"/>
      <c r="H142" s="6"/>
      <c r="I142" s="6"/>
      <c r="J142" s="6"/>
      <c r="K142" s="6"/>
      <c r="L142" s="6"/>
      <c r="M142" s="6"/>
      <c r="N142" s="6"/>
      <c r="O142" s="6"/>
      <c r="P142" s="6"/>
      <c r="Q142" s="6"/>
    </row>
    <row r="143" spans="1:17">
      <c r="A143" s="198" t="str">
        <f t="shared" si="3"/>
        <v/>
      </c>
      <c r="B143" s="466">
        <f t="shared" si="4"/>
        <v>1800000</v>
      </c>
      <c r="C143" s="465">
        <v>3600000</v>
      </c>
      <c r="D143" s="193" t="str">
        <f>IF(A143="","",ROUNDDOWN(B134/4,-3)*4*0.7-80000)</f>
        <v/>
      </c>
      <c r="E143" s="6"/>
      <c r="F143" s="6"/>
      <c r="G143" s="6"/>
      <c r="H143" s="6"/>
      <c r="I143" s="6"/>
      <c r="J143" s="6"/>
      <c r="K143" s="6"/>
      <c r="L143" s="6"/>
      <c r="M143" s="6"/>
      <c r="N143" s="6"/>
      <c r="O143" s="6"/>
      <c r="P143" s="6"/>
      <c r="Q143" s="6"/>
    </row>
    <row r="144" spans="1:17">
      <c r="A144" s="198" t="str">
        <f t="shared" si="3"/>
        <v/>
      </c>
      <c r="B144" s="466">
        <f t="shared" si="4"/>
        <v>3600000</v>
      </c>
      <c r="C144" s="465">
        <v>6600000</v>
      </c>
      <c r="D144" s="435" t="str">
        <f>IF(A144="","",IF(AND(B134&gt;=B144,B134&lt;C144),ROUNDDOWN(B134/4,-3)*4*0.8-440000,""))</f>
        <v/>
      </c>
      <c r="E144" s="6"/>
      <c r="F144" s="6"/>
      <c r="G144" s="6"/>
      <c r="H144" s="6"/>
      <c r="I144" s="6"/>
      <c r="J144" s="6"/>
      <c r="K144" s="6"/>
      <c r="L144" s="6"/>
      <c r="M144" s="6"/>
      <c r="N144" s="6"/>
      <c r="O144" s="6"/>
      <c r="P144" s="6"/>
      <c r="Q144" s="6"/>
    </row>
    <row r="145" spans="1:21">
      <c r="A145" s="198" t="str">
        <f t="shared" si="3"/>
        <v/>
      </c>
      <c r="B145" s="466">
        <f t="shared" si="4"/>
        <v>6600000</v>
      </c>
      <c r="C145" s="465">
        <v>8500000</v>
      </c>
      <c r="D145" s="193" t="str">
        <f>IF(A145="","",INT(B134*0.9-1100000))</f>
        <v/>
      </c>
      <c r="E145" s="6"/>
      <c r="F145" s="6"/>
      <c r="G145" s="6"/>
      <c r="H145" s="6"/>
      <c r="I145" s="6"/>
      <c r="J145" s="6"/>
      <c r="K145" s="6"/>
      <c r="L145" s="6"/>
      <c r="M145" s="6"/>
      <c r="N145" s="6"/>
      <c r="O145" s="6"/>
      <c r="P145" s="6"/>
      <c r="Q145" s="6"/>
    </row>
    <row r="146" spans="1:21">
      <c r="A146" s="198" t="str">
        <f>IF($B$134="","",IF(AND(B146&lt;=$B$134),"○",""))</f>
        <v/>
      </c>
      <c r="B146" s="466">
        <f>C145</f>
        <v>8500000</v>
      </c>
      <c r="C146" s="465"/>
      <c r="D146" s="464" t="str">
        <f>IF(A146="","",B134-1950000)</f>
        <v/>
      </c>
      <c r="E146" s="6"/>
      <c r="F146" s="6"/>
      <c r="G146" s="6"/>
      <c r="H146" s="6"/>
      <c r="I146" s="6"/>
      <c r="J146" s="6"/>
      <c r="K146" s="6"/>
      <c r="L146" s="6"/>
      <c r="M146" s="6"/>
      <c r="N146" s="6"/>
      <c r="O146" s="6"/>
      <c r="P146" s="6"/>
      <c r="Q146" s="6"/>
    </row>
    <row r="147" spans="1:21">
      <c r="A147" s="313"/>
      <c r="B147" s="257"/>
      <c r="C147" s="257"/>
      <c r="D147" s="446"/>
      <c r="E147" s="6"/>
      <c r="F147" s="6"/>
      <c r="G147" s="6"/>
      <c r="H147" s="6"/>
      <c r="I147" s="6"/>
      <c r="J147" s="6"/>
      <c r="K147" s="6"/>
      <c r="L147" s="6"/>
      <c r="M147" s="6"/>
      <c r="N147" s="6"/>
      <c r="O147" s="6"/>
      <c r="P147" s="6"/>
      <c r="Q147" s="6"/>
    </row>
    <row r="148" spans="1:21">
      <c r="A148" s="6"/>
      <c r="B148" s="6"/>
      <c r="C148" s="6"/>
      <c r="D148" s="6"/>
      <c r="E148" s="6"/>
      <c r="F148" s="6"/>
      <c r="G148" s="6"/>
      <c r="H148" s="6"/>
      <c r="I148" s="6"/>
      <c r="J148" s="6"/>
      <c r="K148" s="6"/>
      <c r="L148" s="6"/>
      <c r="M148" s="6"/>
      <c r="N148" s="6"/>
      <c r="O148" s="6"/>
      <c r="P148" s="6"/>
    </row>
    <row r="149" spans="1:21">
      <c r="A149" s="248" t="s">
        <v>345</v>
      </c>
      <c r="B149" s="248"/>
      <c r="C149" s="248"/>
      <c r="D149" s="248"/>
      <c r="E149" s="248"/>
      <c r="F149" s="6"/>
      <c r="G149" s="6"/>
      <c r="H149" s="6"/>
      <c r="I149" s="6"/>
      <c r="J149" s="6"/>
      <c r="K149" s="6"/>
      <c r="L149" s="6"/>
      <c r="M149" s="6"/>
      <c r="N149" s="6"/>
      <c r="O149" s="6"/>
      <c r="P149" s="6"/>
    </row>
    <row r="150" spans="1:21">
      <c r="A150" s="449" t="s">
        <v>354</v>
      </c>
      <c r="B150" s="450" t="str">
        <f>IF(SUM(公的年金等収入入力!Z16:AL22)=0,"",SUM(公的年金等収入入力!Z16:AL22))</f>
        <v/>
      </c>
      <c r="C150" s="449" t="s">
        <v>592</v>
      </c>
      <c r="D150" s="449">
        <f>COUNTA(入力シート!I17,入力シート!K17,入力シート!O17,入力シート!R17)</f>
        <v>0</v>
      </c>
      <c r="E150" s="248"/>
      <c r="F150" s="444">
        <v>0</v>
      </c>
      <c r="G150" s="444">
        <v>10000000</v>
      </c>
      <c r="H150" s="6"/>
      <c r="I150" s="6"/>
      <c r="J150" s="6"/>
      <c r="K150" s="6"/>
      <c r="L150" s="6"/>
      <c r="M150" s="6"/>
      <c r="N150" s="6"/>
      <c r="O150" s="6"/>
      <c r="P150" s="6"/>
    </row>
    <row r="151" spans="1:21">
      <c r="A151" s="449" t="s">
        <v>355</v>
      </c>
      <c r="B151" s="450" t="str">
        <f>IF(B150="","",IF(B150*VLOOKUP("○",A155:D160,4,FALSE)-INDEX(E155:J160,MATCH("○",A155:A160,0),MATCH("○",E154:J154,0))&gt;0,B150*VLOOKUP("○",A155:D160,4,FALSE)-INDEX(E155:J160,MATCH("○",A155:A160,0),MATCH("○",E154:J154,0)),0))</f>
        <v/>
      </c>
      <c r="C151" s="442" t="s">
        <v>952</v>
      </c>
      <c r="D151" s="443"/>
      <c r="E151" s="447">
        <f>SUM('印刷用申告書（入力はできません）'!BW78:CU97,'印刷用申告書（入力はできません）'!BW106:CU113,'印刷用申告書（入力はできません）'!BW118,C134)</f>
        <v>0</v>
      </c>
      <c r="F151" s="444">
        <v>10000000</v>
      </c>
      <c r="G151" s="444">
        <v>20000000</v>
      </c>
      <c r="H151" s="6"/>
      <c r="I151" s="6"/>
      <c r="J151" s="6"/>
      <c r="K151" s="6"/>
      <c r="L151" s="6"/>
      <c r="M151" s="6"/>
      <c r="N151" s="6"/>
      <c r="O151" s="6"/>
      <c r="P151" s="6"/>
    </row>
    <row r="152" spans="1:21">
      <c r="A152" s="193"/>
      <c r="B152" s="448"/>
      <c r="C152" s="451" t="s">
        <v>956</v>
      </c>
      <c r="D152" s="452" t="str">
        <f>IF(AND(D150=4,COUNTIF(C8:C11,"")=4),"","○")</f>
        <v>○</v>
      </c>
      <c r="F152" s="444">
        <v>20000000</v>
      </c>
      <c r="G152" s="444"/>
      <c r="H152" s="6"/>
      <c r="I152" s="6"/>
      <c r="J152" s="6"/>
      <c r="K152" s="6"/>
      <c r="L152" s="6"/>
      <c r="M152" s="6"/>
      <c r="N152" s="6"/>
      <c r="O152" s="6"/>
      <c r="P152" s="6"/>
    </row>
    <row r="153" spans="1:21">
      <c r="A153" s="453" t="s">
        <v>948</v>
      </c>
      <c r="B153" s="454"/>
      <c r="C153" s="455"/>
      <c r="D153" s="456"/>
      <c r="E153" s="531" t="s">
        <v>954</v>
      </c>
      <c r="F153" s="532"/>
      <c r="G153" s="533"/>
      <c r="H153" s="528" t="s">
        <v>955</v>
      </c>
      <c r="I153" s="529"/>
      <c r="J153" s="530"/>
      <c r="K153" s="6"/>
      <c r="L153" s="6"/>
      <c r="M153" s="6"/>
      <c r="N153" s="6"/>
      <c r="O153" s="6"/>
    </row>
    <row r="154" spans="1:21">
      <c r="A154" s="453" t="s">
        <v>554</v>
      </c>
      <c r="B154" s="453" t="s">
        <v>344</v>
      </c>
      <c r="C154" s="453" t="s">
        <v>343</v>
      </c>
      <c r="D154" s="453" t="s">
        <v>953</v>
      </c>
      <c r="E154" s="453" t="str">
        <f>IF(AND($B$150="",$B$150=0),"",IF(AND($D$152="",$E$151&lt;=G150),"○",""))</f>
        <v/>
      </c>
      <c r="F154" s="453" t="str">
        <f>IF(AND($B$150="",$B$150=0),"",IF(AND($D$152="",$E$151&lt;=G151,$E$151&gt;F151),"○",""))</f>
        <v/>
      </c>
      <c r="G154" s="453" t="str">
        <f>IF(AND($B$150="",$B$150=0),"",IF(AND($D$152="",$E$151&gt;F152),"○",""))</f>
        <v/>
      </c>
      <c r="H154" s="453" t="str">
        <f>IF(AND($E$151="",$B$150=0),"",IF(AND($D$152="○",$E$151&lt;=G150),"○",""))</f>
        <v>○</v>
      </c>
      <c r="I154" s="453" t="str">
        <f>IF(AND($B$150="",$B$150=0),"",IF(AND($D$152="○",$E$151&lt;=G151,$E$151&gt;F151),"○",""))</f>
        <v/>
      </c>
      <c r="J154" s="453" t="str">
        <f>IF(AND($B$150="",$B$150=0),"",IF(AND($D$152="○",$E$151&gt;F152),"○",""))</f>
        <v/>
      </c>
      <c r="K154" s="6"/>
      <c r="L154" s="6"/>
      <c r="M154" s="6"/>
      <c r="N154" s="6"/>
      <c r="O154" s="6"/>
      <c r="P154" s="6"/>
      <c r="Q154" s="6"/>
      <c r="R154" s="6"/>
      <c r="S154" s="6"/>
      <c r="T154" s="6"/>
      <c r="U154" s="6"/>
    </row>
    <row r="155" spans="1:21">
      <c r="A155" s="457" t="str">
        <f>IF($B$150="","",IF(AND($B$150&gt;B155,$B$150&lt;=C155),"○",""))</f>
        <v/>
      </c>
      <c r="B155" s="453">
        <v>0</v>
      </c>
      <c r="C155" s="453">
        <v>1300000</v>
      </c>
      <c r="D155" s="453">
        <v>1</v>
      </c>
      <c r="E155" s="458">
        <v>600000</v>
      </c>
      <c r="F155" s="458">
        <v>500000</v>
      </c>
      <c r="G155" s="458">
        <v>400000</v>
      </c>
      <c r="H155" s="458">
        <v>1100000</v>
      </c>
      <c r="I155" s="458">
        <v>1000000</v>
      </c>
      <c r="J155" s="458">
        <v>900000</v>
      </c>
      <c r="K155" s="6"/>
      <c r="L155" s="6"/>
      <c r="M155" s="6"/>
      <c r="N155" s="6"/>
      <c r="O155" s="6"/>
      <c r="P155" s="6"/>
      <c r="Q155" s="6"/>
      <c r="R155" s="6"/>
      <c r="S155" s="6"/>
      <c r="T155" s="6"/>
      <c r="U155" s="6"/>
    </row>
    <row r="156" spans="1:21">
      <c r="A156" s="457" t="str">
        <f t="shared" ref="A156:A159" si="5">IF($B$150="","",IF(AND($B$150&gt;B156,$B$150&lt;=C156),"○",""))</f>
        <v/>
      </c>
      <c r="B156" s="453">
        <f>C155</f>
        <v>1300000</v>
      </c>
      <c r="C156" s="453">
        <v>3300000</v>
      </c>
      <c r="D156" s="462">
        <f>IF(D152="",0.75,1)</f>
        <v>1</v>
      </c>
      <c r="E156" s="458">
        <v>275000</v>
      </c>
      <c r="F156" s="458">
        <v>175000</v>
      </c>
      <c r="G156" s="458">
        <v>75000</v>
      </c>
      <c r="H156" s="458">
        <v>1100000</v>
      </c>
      <c r="I156" s="458">
        <v>1000000</v>
      </c>
      <c r="J156" s="458">
        <v>900000</v>
      </c>
      <c r="K156" s="6"/>
      <c r="L156" s="6"/>
      <c r="M156" s="6"/>
      <c r="N156" s="6"/>
      <c r="O156" s="6"/>
      <c r="P156" s="6"/>
      <c r="Q156" s="6"/>
      <c r="R156" s="6"/>
      <c r="S156" s="6"/>
      <c r="T156" s="6"/>
      <c r="U156" s="6"/>
    </row>
    <row r="157" spans="1:21">
      <c r="A157" s="457" t="str">
        <f t="shared" si="5"/>
        <v/>
      </c>
      <c r="B157" s="453">
        <f>C156</f>
        <v>3300000</v>
      </c>
      <c r="C157" s="453">
        <v>4100000</v>
      </c>
      <c r="D157" s="453">
        <v>0.75</v>
      </c>
      <c r="E157" s="458">
        <v>275000</v>
      </c>
      <c r="F157" s="458">
        <v>175000</v>
      </c>
      <c r="G157" s="458">
        <v>75000</v>
      </c>
      <c r="H157" s="458">
        <v>275000</v>
      </c>
      <c r="I157" s="458">
        <v>175000</v>
      </c>
      <c r="J157" s="458">
        <v>75000</v>
      </c>
      <c r="K157" s="6"/>
      <c r="L157" s="6"/>
      <c r="M157" s="6"/>
      <c r="N157" s="6"/>
      <c r="O157" s="6"/>
      <c r="P157" s="6"/>
      <c r="Q157" s="6"/>
      <c r="R157" s="6"/>
      <c r="S157" s="6"/>
      <c r="T157" s="6"/>
      <c r="U157" s="6"/>
    </row>
    <row r="158" spans="1:21">
      <c r="A158" s="457" t="str">
        <f t="shared" si="5"/>
        <v/>
      </c>
      <c r="B158" s="453">
        <f>C157</f>
        <v>4100000</v>
      </c>
      <c r="C158" s="453">
        <v>7700000</v>
      </c>
      <c r="D158" s="453">
        <v>0.85</v>
      </c>
      <c r="E158" s="458">
        <v>685000</v>
      </c>
      <c r="F158" s="458">
        <v>585000</v>
      </c>
      <c r="G158" s="458">
        <v>485000</v>
      </c>
      <c r="H158" s="458">
        <v>685000</v>
      </c>
      <c r="I158" s="458">
        <v>585000</v>
      </c>
      <c r="J158" s="458">
        <v>485000</v>
      </c>
      <c r="K158" s="6"/>
      <c r="L158" s="6"/>
      <c r="M158" s="6"/>
      <c r="N158" s="6"/>
      <c r="O158" s="6"/>
      <c r="P158" s="6"/>
      <c r="Q158" s="6"/>
      <c r="R158" s="6"/>
      <c r="S158" s="6"/>
      <c r="T158" s="6"/>
      <c r="U158" s="6"/>
    </row>
    <row r="159" spans="1:21">
      <c r="A159" s="457" t="str">
        <f t="shared" si="5"/>
        <v/>
      </c>
      <c r="B159" s="453">
        <f>C158</f>
        <v>7700000</v>
      </c>
      <c r="C159" s="453">
        <v>10000000</v>
      </c>
      <c r="D159" s="453">
        <v>0.95</v>
      </c>
      <c r="E159" s="458">
        <v>1455000</v>
      </c>
      <c r="F159" s="458">
        <v>1355000</v>
      </c>
      <c r="G159" s="458">
        <v>1255000</v>
      </c>
      <c r="H159" s="458">
        <v>1455000</v>
      </c>
      <c r="I159" s="458">
        <v>1355000</v>
      </c>
      <c r="J159" s="458">
        <v>1255000</v>
      </c>
      <c r="K159" s="6"/>
      <c r="L159" s="6"/>
      <c r="M159" s="6"/>
      <c r="N159" s="6"/>
      <c r="O159" s="6"/>
      <c r="P159" s="6"/>
      <c r="Q159" s="6"/>
      <c r="R159" s="6"/>
      <c r="S159" s="6"/>
      <c r="T159" s="6"/>
      <c r="U159" s="6"/>
    </row>
    <row r="160" spans="1:21">
      <c r="A160" s="457" t="str">
        <f>IF($B$150="","",IF($B$150&gt;B160,"○",""))</f>
        <v/>
      </c>
      <c r="B160" s="453">
        <v>10000000</v>
      </c>
      <c r="C160" s="453"/>
      <c r="D160" s="453">
        <v>1</v>
      </c>
      <c r="E160" s="458">
        <v>1955000</v>
      </c>
      <c r="F160" s="458">
        <v>1855000</v>
      </c>
      <c r="G160" s="458">
        <v>1755000</v>
      </c>
      <c r="H160" s="458">
        <v>1955000</v>
      </c>
      <c r="I160" s="458">
        <v>1855000</v>
      </c>
      <c r="J160" s="458">
        <v>1755000</v>
      </c>
      <c r="K160" s="6"/>
      <c r="L160" s="6"/>
      <c r="M160" s="6"/>
      <c r="N160" s="6"/>
      <c r="O160" s="6"/>
      <c r="P160" s="6"/>
      <c r="Q160" s="6"/>
      <c r="R160" s="6"/>
      <c r="S160" s="6"/>
      <c r="T160" s="6"/>
      <c r="U160" s="6"/>
    </row>
    <row r="161" spans="1:16">
      <c r="A161" s="6"/>
      <c r="B161" s="6"/>
      <c r="C161" s="6"/>
      <c r="D161" s="6"/>
      <c r="E161" s="6"/>
      <c r="F161" s="6"/>
      <c r="G161" s="6"/>
      <c r="H161" s="6"/>
      <c r="I161" s="6"/>
      <c r="J161" s="6"/>
      <c r="K161" s="6"/>
      <c r="L161" s="6"/>
      <c r="M161" s="6"/>
      <c r="N161" s="6"/>
      <c r="O161" s="6"/>
      <c r="P161" s="6"/>
    </row>
    <row r="162" spans="1:16">
      <c r="A162" s="6" t="s">
        <v>941</v>
      </c>
      <c r="B162" s="6"/>
      <c r="C162" s="6"/>
      <c r="D162" s="6"/>
      <c r="E162" s="6"/>
      <c r="F162" s="6"/>
      <c r="G162" s="6"/>
      <c r="H162" s="6"/>
      <c r="I162" s="6"/>
      <c r="J162" s="6"/>
      <c r="K162" s="6"/>
      <c r="L162" s="6"/>
      <c r="M162" s="6"/>
      <c r="N162" s="6"/>
      <c r="O162" s="6"/>
      <c r="P162" s="6"/>
    </row>
    <row r="163" spans="1:16">
      <c r="A163" s="72" t="s">
        <v>377</v>
      </c>
      <c r="B163" s="72" t="str">
        <f>IF(SUMIF('雑所得（業務、その他）入力'!C9:C11,"業務",'雑所得（業務、その他）入力'!H9:H11)=0,"",SUMIF('雑所得（業務、その他）入力'!C9:C11,"業務",'雑所得（業務、その他）入力'!H9:H11))</f>
        <v/>
      </c>
      <c r="C163" s="6"/>
      <c r="D163" s="6"/>
      <c r="E163" s="6"/>
      <c r="F163" s="6"/>
      <c r="G163" s="6"/>
      <c r="H163" s="6"/>
      <c r="I163" s="6"/>
      <c r="J163" s="6"/>
      <c r="K163" s="6"/>
      <c r="L163" s="6"/>
      <c r="M163" s="6"/>
      <c r="N163" s="6"/>
      <c r="O163" s="6"/>
      <c r="P163" s="6"/>
    </row>
    <row r="164" spans="1:16">
      <c r="A164" s="6" t="s">
        <v>942</v>
      </c>
      <c r="B164" s="6"/>
      <c r="C164" s="6"/>
      <c r="D164" s="6"/>
      <c r="E164" s="6"/>
      <c r="F164" s="6"/>
      <c r="G164" s="6"/>
      <c r="H164" s="6"/>
      <c r="I164" s="6"/>
      <c r="J164" s="6"/>
      <c r="K164" s="6"/>
      <c r="L164" s="6"/>
      <c r="M164" s="6"/>
      <c r="N164" s="6"/>
      <c r="O164" s="6"/>
      <c r="P164" s="6"/>
    </row>
    <row r="165" spans="1:16">
      <c r="A165" s="72" t="s">
        <v>377</v>
      </c>
      <c r="B165" s="72" t="str">
        <f>IF(SUMIF('雑所得（業務、その他）入力'!C9:C11,"その他",'雑所得（業務、その他）入力'!H9:H11)=0,"",SUMIF('雑所得（業務、その他）入力'!C9:C11,"その他",'雑所得（業務、その他）入力'!H9:H11))</f>
        <v/>
      </c>
      <c r="C165" s="6"/>
      <c r="D165" s="6"/>
      <c r="E165" s="6"/>
      <c r="F165" s="6"/>
      <c r="G165" s="6"/>
      <c r="H165" s="6"/>
      <c r="I165" s="6"/>
      <c r="J165" s="6"/>
      <c r="K165" s="6"/>
      <c r="L165" s="6"/>
      <c r="M165" s="6"/>
      <c r="N165" s="6"/>
      <c r="O165" s="6"/>
      <c r="P165" s="6"/>
    </row>
    <row r="166" spans="1:16">
      <c r="A166" s="6"/>
      <c r="B166" s="6"/>
      <c r="C166" s="6"/>
      <c r="D166" s="6"/>
      <c r="E166" s="6"/>
      <c r="F166" s="6"/>
      <c r="G166" s="6"/>
      <c r="H166" s="6"/>
      <c r="I166" s="6"/>
      <c r="J166" s="6"/>
      <c r="K166" s="6"/>
      <c r="L166" s="6"/>
      <c r="M166" s="6"/>
      <c r="N166" s="6"/>
      <c r="O166" s="6"/>
      <c r="P166" s="6"/>
    </row>
    <row r="167" spans="1:16">
      <c r="A167" s="257"/>
      <c r="B167" s="257"/>
      <c r="C167" s="6"/>
      <c r="D167" s="6"/>
      <c r="E167" s="6"/>
      <c r="F167" s="6"/>
      <c r="G167" s="6"/>
      <c r="H167" s="6"/>
      <c r="I167" s="6"/>
      <c r="J167" s="6"/>
      <c r="K167" s="6"/>
      <c r="L167" s="6"/>
      <c r="M167" s="6"/>
      <c r="N167" s="6"/>
      <c r="O167" s="6"/>
      <c r="P167" s="6"/>
    </row>
    <row r="168" spans="1:16">
      <c r="A168" s="257"/>
      <c r="B168" s="257"/>
      <c r="C168" s="6"/>
      <c r="D168" s="6"/>
      <c r="E168" s="6"/>
      <c r="F168" s="6"/>
      <c r="G168" s="6"/>
      <c r="H168" s="6"/>
      <c r="I168" s="6"/>
      <c r="J168" s="6"/>
      <c r="K168" s="6"/>
      <c r="L168" s="6"/>
      <c r="M168" s="6"/>
      <c r="N168" s="6"/>
      <c r="O168" s="6"/>
      <c r="P168" s="6"/>
    </row>
    <row r="169" spans="1:16">
      <c r="A169" s="257"/>
      <c r="B169" s="257"/>
      <c r="C169" s="6"/>
      <c r="D169" s="6"/>
      <c r="E169" s="6"/>
      <c r="F169" s="6"/>
      <c r="G169" s="6"/>
      <c r="H169" s="6"/>
      <c r="I169" s="6"/>
      <c r="J169" s="6"/>
      <c r="K169" s="6"/>
      <c r="L169" s="6"/>
      <c r="M169" s="6"/>
      <c r="N169" s="6"/>
      <c r="O169" s="6"/>
      <c r="P169" s="6"/>
    </row>
    <row r="170" spans="1:16">
      <c r="A170" s="6"/>
      <c r="B170" s="6"/>
      <c r="C170" s="6"/>
      <c r="D170" s="6"/>
      <c r="E170" s="6"/>
      <c r="F170" s="6"/>
      <c r="G170" s="6"/>
      <c r="H170" s="6"/>
      <c r="I170" s="6"/>
      <c r="J170" s="6"/>
      <c r="K170" s="6"/>
      <c r="L170" s="6"/>
      <c r="M170" s="6"/>
      <c r="N170" s="6"/>
      <c r="O170" s="6"/>
      <c r="P170" s="6"/>
    </row>
    <row r="171" spans="1:16">
      <c r="A171" s="6" t="s">
        <v>380</v>
      </c>
      <c r="B171" s="6"/>
      <c r="C171" s="6"/>
      <c r="D171" s="6"/>
      <c r="E171" s="6"/>
      <c r="F171" s="6"/>
      <c r="G171" s="6"/>
      <c r="H171" s="6"/>
      <c r="I171" s="6"/>
      <c r="J171" s="6"/>
      <c r="K171" s="6"/>
      <c r="L171" s="6"/>
      <c r="M171" s="6"/>
      <c r="N171" s="6"/>
      <c r="O171" s="6"/>
      <c r="P171" s="6"/>
    </row>
    <row r="172" spans="1:16">
      <c r="A172" s="72" t="s">
        <v>381</v>
      </c>
      <c r="B172" s="72" t="s">
        <v>382</v>
      </c>
      <c r="C172" s="72" t="s">
        <v>386</v>
      </c>
      <c r="D172" s="72" t="s">
        <v>387</v>
      </c>
      <c r="E172" s="72" t="s">
        <v>379</v>
      </c>
      <c r="F172" s="6"/>
      <c r="G172" s="6"/>
      <c r="H172" s="6"/>
      <c r="I172" s="6"/>
      <c r="J172" s="6"/>
      <c r="K172" s="6"/>
      <c r="L172" s="6"/>
      <c r="M172" s="6"/>
      <c r="N172" s="6"/>
      <c r="O172" s="6"/>
      <c r="P172" s="6"/>
    </row>
    <row r="173" spans="1:16">
      <c r="A173" s="72" t="s">
        <v>383</v>
      </c>
      <c r="B173" s="72" t="str">
        <f>IF(COUNTIF('事業（営業等、農業、不動産）所得入力'!$B$9:$E$15,$A173)=0,"",SUMIF('事業（営業等、農業、不動産）所得入力'!$B$9:$E$15,$A173,'事業（営業等、農業、不動産）所得入力'!$L$9:$P$15))</f>
        <v/>
      </c>
      <c r="C173" s="72" t="str">
        <f>IF(COUNTIF('事業（営業等、農業、不動産）所得入力'!$B$9:$E$15,$A173)=0,"",SUMIF('事業（営業等、農業、不動産）所得入力'!$B$9:$E$15,$A173,'事業（営業等、農業、不動産）所得入力'!$Q$9:$U$15))</f>
        <v/>
      </c>
      <c r="D173" s="72" t="str">
        <f>IF(COUNTIF('事業（営業等、農業、不動産）所得入力'!$B$9:$E$15,$A173)=0,"",SUMIF('事業（営業等、農業、不動産）所得入力'!$B$9:$E$15,$A173,'事業（営業等、農業、不動産）所得入力'!$V$9:$AA$15))</f>
        <v/>
      </c>
      <c r="E173" s="72" t="str">
        <f>IF(COUNTBLANK(B173:B173)=0,B173-C173-D173,"")</f>
        <v/>
      </c>
      <c r="F173" s="6"/>
      <c r="G173" s="6"/>
      <c r="H173" s="6"/>
      <c r="I173" s="6"/>
      <c r="J173" s="6"/>
      <c r="K173" s="6"/>
      <c r="L173" s="6"/>
      <c r="M173" s="6"/>
      <c r="N173" s="6"/>
      <c r="O173" s="6"/>
      <c r="P173" s="6"/>
    </row>
    <row r="174" spans="1:16">
      <c r="A174" s="72" t="s">
        <v>384</v>
      </c>
      <c r="B174" s="72" t="str">
        <f>IF(COUNTIF('事業（営業等、農業、不動産）所得入力'!$B$9:$E$15,$A174)=0,"",SUMIF('事業（営業等、農業、不動産）所得入力'!$B$9:$E$15,$A174,'事業（営業等、農業、不動産）所得入力'!$L$9:$P$15))</f>
        <v/>
      </c>
      <c r="C174" s="72" t="str">
        <f>IF(COUNTIF('事業（営業等、農業、不動産）所得入力'!$B$9:$E$15,$A174)=0,"",SUMIF('事業（営業等、農業、不動産）所得入力'!$B$9:$E$15,$A174,'事業（営業等、農業、不動産）所得入力'!$Q$9:$U$15))</f>
        <v/>
      </c>
      <c r="D174" s="72" t="str">
        <f>IF(COUNTIF('事業（営業等、農業、不動産）所得入力'!$B$9:$E$15,$A174)=0,"",SUMIF('事業（営業等、農業、不動産）所得入力'!$B$9:$E$15,$A174,'事業（営業等、農業、不動産）所得入力'!$V$9:$AA$15))</f>
        <v/>
      </c>
      <c r="E174" s="72" t="str">
        <f t="shared" ref="E174:E175" si="6">IF(COUNTBLANK(B174:B174)=0,B174-C174-D174,"")</f>
        <v/>
      </c>
      <c r="F174" s="6"/>
      <c r="G174" s="6"/>
      <c r="H174" s="6"/>
      <c r="I174" s="6"/>
      <c r="J174" s="6"/>
      <c r="K174" s="6"/>
      <c r="L174" s="6"/>
      <c r="M174" s="6"/>
      <c r="N174" s="6"/>
      <c r="O174" s="6"/>
      <c r="P174" s="6"/>
    </row>
    <row r="175" spans="1:16">
      <c r="A175" s="72" t="s">
        <v>385</v>
      </c>
      <c r="B175" s="72" t="str">
        <f>IF(COUNTIF('事業（営業等、農業、不動産）所得入力'!$B$9:$E$15,$A175)=0,"",SUMIF('事業（営業等、農業、不動産）所得入力'!$B$9:$E$15,$A175,'事業（営業等、農業、不動産）所得入力'!$L$9:$P$15))</f>
        <v/>
      </c>
      <c r="C175" s="72" t="str">
        <f>IF(COUNTIF('事業（営業等、農業、不動産）所得入力'!$B$9:$E$15,$A175)=0,"",SUMIF('事業（営業等、農業、不動産）所得入力'!$B$9:$E$15,$A175,'事業（営業等、農業、不動産）所得入力'!$Q$9:$U$15))</f>
        <v/>
      </c>
      <c r="D175" s="72" t="str">
        <f>IF(COUNTIF('事業（営業等、農業、不動産）所得入力'!$B$9:$E$15,$A175)=0,"",SUMIF('事業（営業等、農業、不動産）所得入力'!$B$9:$E$15,$A175,'事業（営業等、農業、不動産）所得入力'!$V$9:$AA$15))</f>
        <v/>
      </c>
      <c r="E175" s="72" t="str">
        <f t="shared" si="6"/>
        <v/>
      </c>
      <c r="F175" s="6"/>
      <c r="G175" s="6"/>
      <c r="H175" s="6"/>
      <c r="I175" s="6"/>
      <c r="J175" s="6"/>
      <c r="K175" s="6"/>
      <c r="L175" s="6"/>
      <c r="M175" s="6"/>
      <c r="N175" s="6"/>
      <c r="O175" s="6"/>
      <c r="P175" s="6"/>
    </row>
    <row r="176" spans="1:16">
      <c r="A176" s="6"/>
      <c r="B176" s="6"/>
      <c r="C176" s="6"/>
      <c r="D176" s="6"/>
      <c r="E176" s="6"/>
      <c r="F176" s="6"/>
      <c r="G176" s="6"/>
      <c r="H176" s="6"/>
      <c r="I176" s="6"/>
      <c r="J176" s="6"/>
      <c r="K176" s="6"/>
      <c r="L176" s="6"/>
      <c r="M176" s="6"/>
      <c r="N176" s="6"/>
      <c r="O176" s="6"/>
      <c r="P176" s="6"/>
    </row>
    <row r="177" spans="1:19">
      <c r="A177" s="6" t="s">
        <v>407</v>
      </c>
      <c r="B177" s="6"/>
      <c r="C177" s="6"/>
      <c r="D177" s="6"/>
      <c r="E177" s="6"/>
      <c r="F177" s="6"/>
      <c r="G177" s="6"/>
      <c r="H177" s="6"/>
      <c r="I177" s="6"/>
      <c r="J177" s="6"/>
      <c r="K177" s="6"/>
      <c r="L177" s="6"/>
      <c r="M177" s="6"/>
      <c r="N177" s="6"/>
      <c r="O177" s="6"/>
      <c r="P177" s="6"/>
    </row>
    <row r="178" spans="1:19">
      <c r="A178" s="72" t="s">
        <v>402</v>
      </c>
      <c r="B178" s="72" t="s">
        <v>598</v>
      </c>
      <c r="C178" s="72"/>
      <c r="D178" s="6"/>
      <c r="E178" s="6"/>
      <c r="F178" s="6"/>
      <c r="G178" s="6"/>
      <c r="H178" s="6"/>
      <c r="I178" s="6"/>
      <c r="J178" s="6"/>
      <c r="K178" s="6"/>
      <c r="L178" s="6"/>
      <c r="M178" s="6"/>
      <c r="N178" s="6"/>
      <c r="O178" s="6"/>
      <c r="P178" s="6"/>
    </row>
    <row r="179" spans="1:19">
      <c r="A179" s="72" t="str">
        <f>IF(COUNTBLANK(事業専従者入力!$B9:$AB10)&gt;43,"",事業専従者入力!$W9)</f>
        <v/>
      </c>
      <c r="B179" s="72" t="str">
        <f>IF(A179="","",事業専従者入力!G9)</f>
        <v/>
      </c>
      <c r="C179" s="72" t="str">
        <f>IF(AND(A179&lt;1030000,B179="子"),1,"")</f>
        <v/>
      </c>
      <c r="D179" s="6"/>
      <c r="E179" s="6"/>
      <c r="F179" s="6"/>
      <c r="G179" s="6"/>
      <c r="H179" s="6"/>
      <c r="I179" s="6"/>
      <c r="J179" s="6"/>
      <c r="K179" s="6"/>
      <c r="L179" s="6"/>
      <c r="M179" s="6"/>
      <c r="N179" s="6"/>
      <c r="O179" s="6"/>
      <c r="P179" s="6"/>
    </row>
    <row r="180" spans="1:19">
      <c r="A180" s="72" t="str">
        <f>IF(COUNTBLANK(事業専従者入力!$B11:$AB12)&gt;43,"",事業専従者入力!$W11)</f>
        <v/>
      </c>
      <c r="B180" s="72" t="str">
        <f>IF(A180="","",事業専従者入力!G11)</f>
        <v/>
      </c>
      <c r="C180" s="72" t="str">
        <f>IF(AND(A180&lt;1030000,B180="子"),MAX(C179)+1,"")</f>
        <v/>
      </c>
      <c r="D180" s="6"/>
      <c r="E180" s="6"/>
      <c r="F180" s="6"/>
      <c r="G180" s="6"/>
      <c r="H180" s="6"/>
      <c r="I180" s="6"/>
      <c r="J180" s="6"/>
      <c r="K180" s="6"/>
      <c r="L180" s="6"/>
      <c r="M180" s="6"/>
      <c r="N180" s="6"/>
      <c r="O180" s="6"/>
      <c r="P180" s="6"/>
    </row>
    <row r="181" spans="1:19">
      <c r="A181" s="132" t="str">
        <f>IF(COUNTBLANK(事業専従者入力!$B13:$AB14)&gt;43,"",事業専従者入力!$W13)</f>
        <v/>
      </c>
      <c r="B181" s="72" t="str">
        <f>IF(A181="","",事業専従者入力!G13)</f>
        <v/>
      </c>
      <c r="C181" s="72" t="str">
        <f>IF(AND(A181&lt;1030000,B181="子"),MAX(C179,C180)+1,"")</f>
        <v/>
      </c>
      <c r="D181" s="6"/>
      <c r="E181" s="6"/>
      <c r="F181" s="6"/>
      <c r="G181" s="6"/>
      <c r="H181" s="6"/>
      <c r="I181" s="6"/>
      <c r="J181" s="6"/>
      <c r="K181" s="6"/>
      <c r="L181" s="6"/>
      <c r="M181" s="6"/>
      <c r="N181" s="6"/>
      <c r="O181" s="6"/>
      <c r="P181" s="6"/>
    </row>
    <row r="182" spans="1:19">
      <c r="A182" s="72" t="s">
        <v>376</v>
      </c>
      <c r="B182" s="72" t="str">
        <f>IF(COUNTBLANK(A179:A181)=3,"",SUM(A179:A181))</f>
        <v/>
      </c>
      <c r="C182" s="72">
        <f>IF(COUNTA(C179:C181)=0,"",MAX(C179,C180,C181))</f>
        <v>0</v>
      </c>
      <c r="D182" s="6"/>
      <c r="E182" s="6"/>
      <c r="F182" s="6"/>
      <c r="G182" s="6"/>
      <c r="H182" s="6"/>
      <c r="I182" s="6"/>
      <c r="J182" s="6"/>
      <c r="K182" s="6"/>
      <c r="L182" s="6"/>
      <c r="M182" s="6"/>
      <c r="N182" s="6"/>
      <c r="O182" s="6"/>
      <c r="P182" s="6"/>
    </row>
    <row r="183" spans="1:19">
      <c r="A183" s="6"/>
      <c r="B183" s="6"/>
      <c r="C183" s="6"/>
      <c r="D183" s="6"/>
      <c r="E183" s="6"/>
      <c r="F183" s="6"/>
      <c r="G183" s="6"/>
      <c r="H183" s="6"/>
      <c r="I183" s="6"/>
      <c r="J183" s="6"/>
      <c r="K183" s="6"/>
      <c r="L183" s="6"/>
      <c r="M183" s="6"/>
      <c r="N183" s="6"/>
      <c r="O183" s="6"/>
      <c r="P183" s="6"/>
    </row>
    <row r="184" spans="1:19">
      <c r="A184" s="6" t="s">
        <v>406</v>
      </c>
      <c r="B184" s="6"/>
      <c r="C184" s="6"/>
      <c r="D184" s="6"/>
      <c r="E184" s="6"/>
      <c r="F184" s="6"/>
      <c r="G184" s="6"/>
      <c r="H184" s="6"/>
      <c r="I184" s="6"/>
      <c r="J184" s="6"/>
      <c r="K184" s="6"/>
      <c r="L184" s="6"/>
      <c r="M184" s="6"/>
      <c r="N184" s="6"/>
      <c r="O184" s="6"/>
      <c r="P184" s="6"/>
    </row>
    <row r="185" spans="1:19">
      <c r="A185" s="110" t="str">
        <f>配当所得入力!B6</f>
        <v>配当の種類</v>
      </c>
      <c r="B185" s="110" t="str">
        <f>配当所得入力!F6</f>
        <v>所得の生ずる場所</v>
      </c>
      <c r="C185" s="110" t="str">
        <f>配当所得入力!L6</f>
        <v>支払確定日</v>
      </c>
      <c r="D185" s="72" t="s">
        <v>382</v>
      </c>
      <c r="E185" s="72" t="s">
        <v>414</v>
      </c>
      <c r="F185" s="72" t="s">
        <v>379</v>
      </c>
      <c r="G185" s="72"/>
      <c r="H185" s="6"/>
      <c r="I185" s="72" t="s">
        <v>417</v>
      </c>
      <c r="J185" s="72" t="s">
        <v>415</v>
      </c>
      <c r="K185" s="72" t="s">
        <v>371</v>
      </c>
      <c r="L185" s="72" t="s">
        <v>416</v>
      </c>
      <c r="M185" s="72" t="s">
        <v>382</v>
      </c>
      <c r="N185" s="72" t="s">
        <v>414</v>
      </c>
      <c r="O185" s="6"/>
      <c r="P185" s="6"/>
      <c r="Q185" s="6"/>
      <c r="R185" s="6"/>
      <c r="S185" s="6"/>
    </row>
    <row r="186" spans="1:19">
      <c r="A186" s="110" t="str">
        <f>IF(配当所得入力!B7="","",配当所得入力!B7)</f>
        <v/>
      </c>
      <c r="B186" s="110" t="str">
        <f>IF(配当所得入力!F7="","",配当所得入力!F7)</f>
        <v/>
      </c>
      <c r="C186" s="245" t="str">
        <f>IF(配当所得入力!L7="","",配当所得入力!L7)</f>
        <v/>
      </c>
      <c r="D186" s="72" t="str">
        <f>IF(配当所得入力!Q7="","",配当所得入力!Q7)</f>
        <v/>
      </c>
      <c r="E186" s="72" t="str">
        <f>IF(配当所得入力!V7="","",配当所得入力!V7)</f>
        <v/>
      </c>
      <c r="F186" s="72" t="str">
        <f>IF(D186="","",配当所得入力!AA7)</f>
        <v/>
      </c>
      <c r="G186" s="72" t="str">
        <f>IF(COUNTBLANK(A186:F186)=6,"",IF(F186="","","該当"))</f>
        <v/>
      </c>
      <c r="H186" s="6" t="str">
        <f>IF(G186="","",COUNTIF(G186,"該当"))</f>
        <v/>
      </c>
      <c r="I186" s="72">
        <v>1</v>
      </c>
      <c r="J186" s="72" t="str">
        <f>IF(ISERROR(INDEX(A186:H189,MATCH(I186,H186:H189,0),MATCH(J185,A185:F185,0)))=TRUE,"",INDEX(A186:H189,MATCH(I186,H186:H189,0),MATCH(J185,A185:F185,0)))</f>
        <v/>
      </c>
      <c r="K186" s="72" t="str">
        <f>IF(ISERROR(INDEX($A$186:$H$189,MATCH(I186,$H$186:$H$189,0),MATCH($K$185,$A$185:$F$185,0)))=TRUE,"",INDEX($A$186:$H$189,MATCH(I186,$H$186:$H$189,0),MATCH($K$185,$A$185:F$185,0)))</f>
        <v/>
      </c>
      <c r="L186" s="246" t="str">
        <f>IF(ISERROR(INDEX($A$186:$H$189,MATCH(I186,$H$186:$H$189,0),MATCH($L$185,$A$185:$F$185,0)))=TRUE,"",INDEX($A$186:$H$189,MATCH(I186,$H$186:$H$189,0),MATCH(L185,$A$185:F$185,0)))</f>
        <v/>
      </c>
      <c r="M186" s="72" t="str">
        <f>IF(ISERROR(INDEX($A$186:$H$189,MATCH(I186,$H$186:$H$189,0),MATCH($M$185,$A$185:$F$185,0)))=TRUE,"",INDEX($A$186:$H$189,MATCH(I186,$H$186:$H$189,0),MATCH($M$185,$A$185:F$185,0)))</f>
        <v/>
      </c>
      <c r="N186" s="72" t="str">
        <f>IF(ISERROR(INDEX($A$186:$H$189,MATCH(I186,$H$186:$H$189,0),MATCH($N$185,$A$185:$F$185,0)))=TRUE,"",INDEX($A$186:$H$189,MATCH(I186,$H$186:$H$189,0),MATCH($N$185,$A$185:F$185,0)))</f>
        <v/>
      </c>
      <c r="O186" s="6"/>
      <c r="P186" s="6"/>
      <c r="Q186" s="6"/>
      <c r="R186" s="6"/>
      <c r="S186" s="6"/>
    </row>
    <row r="187" spans="1:19">
      <c r="A187" s="110" t="str">
        <f>IF(配当所得入力!B9="","",配当所得入力!B9)</f>
        <v/>
      </c>
      <c r="B187" s="110" t="str">
        <f>IF(配当所得入力!F9="","",配当所得入力!F9)</f>
        <v/>
      </c>
      <c r="C187" s="245" t="str">
        <f>IF(配当所得入力!L9="","",配当所得入力!L9)</f>
        <v/>
      </c>
      <c r="D187" s="72" t="str">
        <f>IF(配当所得入力!Q9="","",配当所得入力!Q9)</f>
        <v/>
      </c>
      <c r="E187" s="72" t="str">
        <f>IF(配当所得入力!V9="","",配当所得入力!V9)</f>
        <v/>
      </c>
      <c r="F187" s="72" t="str">
        <f>IF(D187="","",配当所得入力!AA9)</f>
        <v/>
      </c>
      <c r="G187" s="72" t="str">
        <f>IF(COUNTBLANK(A187:F187)=6,"",IF(F187="","","該当"))</f>
        <v/>
      </c>
      <c r="H187" s="6" t="str">
        <f>IF(G187="","",COUNTIF(G186:G187,"該当"))</f>
        <v/>
      </c>
      <c r="I187" s="72">
        <v>2</v>
      </c>
      <c r="J187" s="72" t="str">
        <f>IF(ISERROR(INDEX(A186:H189,MATCH(I187,H186:H189,0),MATCH(J185,A185:F185,0)))=TRUE,"",INDEX(A186:H189,MATCH(I187,H186:H189,0),MATCH(J185,A185:F185,0)))</f>
        <v/>
      </c>
      <c r="K187" s="72" t="str">
        <f>IF(ISERROR(INDEX($A$186:$H$189,MATCH(I187,$H$186:$H$189,0),MATCH($K$185,$A$185:$F$185,0)))=TRUE,"",INDEX($A$186:$H$189,MATCH(I187,$H$186:$H$189,0),MATCH($K$185,$A$185:F$185,0)))</f>
        <v/>
      </c>
      <c r="L187" s="246" t="str">
        <f>IF(ISERROR(INDEX($A$186:$H$189,MATCH(I187,$H$186:$H$189,0),MATCH($L$185,$A$185:$F$185,0)))=TRUE,"",INDEX($A$186:$H$189,MATCH(I187,$H$186:$H$189,0),MATCH(L185,$A$185:F$185,0)))</f>
        <v/>
      </c>
      <c r="M187" s="72" t="str">
        <f>IF(ISERROR(INDEX($A$186:$H$189,MATCH(I187,$H$186:$H$189,0),MATCH($M$185,$A$185:$F$185,0)))=TRUE,"",INDEX($A$186:$H$189,MATCH(I187,$H$186:$H$189,0),MATCH($M$185,$A$185:F$185,0)))</f>
        <v/>
      </c>
      <c r="N187" s="72" t="str">
        <f>IF(ISERROR(INDEX($A$186:$H$189,MATCH(I187,$H$186:$H$189,0),MATCH($N$185,$A$185:$F$185,0)))=TRUE,"",INDEX($A$186:$H$189,MATCH(I187,$H$186:$H$189,0),MATCH($N$185,$A$185:F$185,0)))</f>
        <v/>
      </c>
      <c r="O187" s="6"/>
      <c r="P187" s="6"/>
      <c r="Q187" s="6"/>
      <c r="R187" s="6"/>
      <c r="S187" s="6"/>
    </row>
    <row r="188" spans="1:19">
      <c r="A188" s="110" t="str">
        <f>IF(配当所得入力!B11="","",配当所得入力!B11)</f>
        <v/>
      </c>
      <c r="B188" s="110" t="str">
        <f>IF(配当所得入力!F11="","",配当所得入力!F11)</f>
        <v/>
      </c>
      <c r="C188" s="245" t="str">
        <f>IF(配当所得入力!L11="","",配当所得入力!L11)</f>
        <v/>
      </c>
      <c r="D188" s="72" t="str">
        <f>IF(配当所得入力!Q11="","",配当所得入力!Q11)</f>
        <v/>
      </c>
      <c r="E188" s="72" t="str">
        <f>IF(配当所得入力!V11="","",配当所得入力!V11)</f>
        <v/>
      </c>
      <c r="F188" s="72" t="str">
        <f>IF(D188="","",配当所得入力!AA11)</f>
        <v/>
      </c>
      <c r="G188" s="72" t="str">
        <f>IF(COUNTBLANK(A188:F188)=6,"",IF(F188="","","該当"))</f>
        <v/>
      </c>
      <c r="H188" s="6" t="str">
        <f>IF(G188="","",COUNTIF(G186:G188,"該当"))</f>
        <v/>
      </c>
      <c r="I188" s="72">
        <v>3</v>
      </c>
      <c r="J188" s="72" t="str">
        <f>IF(ISERROR(INDEX(A186:H189,MATCH(I188,H186:H189,0),MATCH(J185,A185:F185,0)))=TRUE,"",INDEX(A186:H189,MATCH(I188,H186:H189,0),MATCH(J185,A185:F185,0)))</f>
        <v/>
      </c>
      <c r="K188" s="72" t="str">
        <f>IF(ISERROR(INDEX($A$186:$H$189,MATCH(I188,$H$186:$H$189,0),MATCH($K$185,$A$185:$F$185,0)))=TRUE,"",INDEX($A$186:$H$189,MATCH(I188,$H$186:$H$189,0),MATCH($K$185,$A$185:F$185,0)))</f>
        <v/>
      </c>
      <c r="L188" s="246" t="str">
        <f>IF(ISERROR(INDEX($A$186:$H$189,MATCH(I188,$H$186:$H$189,0),MATCH($L$185,$A$185:$F$185,0)))=TRUE,"",INDEX($A$186:$H$189,MATCH(I188,$H$186:$H$189,0),MATCH(L185,$A$185:F$185,0)))</f>
        <v/>
      </c>
      <c r="M188" s="72" t="str">
        <f>IF(ISERROR(INDEX($A$186:$H$189,MATCH(I188,$H$186:$H$189,0),MATCH($M$185,$A$185:$F$185,0)))=TRUE,"",INDEX($A$186:$H$189,MATCH(I188,$H$186:$H$189,0),MATCH($M$185,$A$185:F$185,0)))</f>
        <v/>
      </c>
      <c r="N188" s="72" t="str">
        <f>IF(ISERROR(INDEX($A$186:$H$189,MATCH(I188,$H$186:$H$189,0),MATCH($N$185,$A$185:$F$185,0)))=TRUE,"",INDEX($A$186:$H$189,MATCH(I188,$H$186:$H$189,0),MATCH($N$185,$A$185:F$185,0)))</f>
        <v/>
      </c>
      <c r="O188" s="6"/>
      <c r="P188" s="6"/>
      <c r="Q188" s="6"/>
      <c r="R188" s="6"/>
      <c r="S188" s="6"/>
    </row>
    <row r="189" spans="1:19">
      <c r="A189" s="110" t="str">
        <f>IF(配当所得入力!B13="","",配当所得入力!B13)</f>
        <v/>
      </c>
      <c r="B189" s="110" t="str">
        <f>IF(配当所得入力!F13="","",配当所得入力!F13)</f>
        <v/>
      </c>
      <c r="C189" s="245" t="str">
        <f>IF(配当所得入力!L13="","",配当所得入力!L13)</f>
        <v/>
      </c>
      <c r="D189" s="72" t="str">
        <f>IF(配当所得入力!Q13="","",配当所得入力!Q13)</f>
        <v/>
      </c>
      <c r="E189" s="72" t="str">
        <f>IF(配当所得入力!V13="","",配当所得入力!V13)</f>
        <v/>
      </c>
      <c r="F189" s="72" t="str">
        <f>IF(D189="","",配当所得入力!AA13)</f>
        <v/>
      </c>
      <c r="G189" s="72" t="str">
        <f>IF(COUNTBLANK(A189:F189)=6,"",IF(F189="","","該当"))</f>
        <v/>
      </c>
      <c r="H189" s="6" t="str">
        <f>IF(G189="","",COUNTIF(G186:G189,"該当"))</f>
        <v/>
      </c>
      <c r="I189" s="72">
        <v>4</v>
      </c>
      <c r="J189" s="72" t="str">
        <f>IF(ISERROR(INDEX(A186:H189,MATCH(I189,H186:H189,0),MATCH(J185,A185:F185,0)))=TRUE,"",INDEX(A186:H189,MATCH(I189,H186:H189,0),MATCH(J185,A185:F185,0)))</f>
        <v/>
      </c>
      <c r="K189" s="72" t="str">
        <f>IF(ISERROR(INDEX($A$186:$H$189,MATCH(I189,$H$186:$H$189,0),MATCH($K$185,$A$185:$F$185,0)))=TRUE,"",INDEX($A$186:$H$189,MATCH(I189,$H$186:$H$189,0),MATCH($K$185,$A$185:F$185,0)))</f>
        <v/>
      </c>
      <c r="L189" s="246" t="str">
        <f>IF(ISERROR(INDEX($A$186:$H$189,MATCH(I189,$H$186:$H$189,0),MATCH($L$185,$A$185:$F$185,0)))=TRUE,"",INDEX($A$186:$H$189,MATCH(I189,$H$186:$H$189,0),MATCH(L185,$A$185:F$185,0)))</f>
        <v/>
      </c>
      <c r="M189" s="72" t="str">
        <f>IF(ISERROR(INDEX($A$186:$H$189,MATCH(I189,$H$186:$H$189,0),MATCH($M$185,$A$185:$F$185,0)))=TRUE,"",INDEX($A$186:$H$189,MATCH(I189,$H$186:$H$189,0),MATCH($M$185,$A$185:F$185,0)))</f>
        <v/>
      </c>
      <c r="N189" s="72" t="str">
        <f>IF(ISERROR(INDEX($A$186:$H$189,MATCH(I189,$H$186:$H$189,0),MATCH($N$185,$A$185:$F$185,0)))=TRUE,"",INDEX($A$186:$H$189,MATCH(I189,$H$186:$H$189,0),MATCH($N$185,$A$185:F$185,0)))</f>
        <v/>
      </c>
      <c r="O189" s="6"/>
      <c r="P189" s="6"/>
      <c r="Q189" s="6"/>
      <c r="R189" s="6"/>
      <c r="S189" s="6"/>
    </row>
    <row r="190" spans="1:19">
      <c r="A190" s="72" t="s">
        <v>376</v>
      </c>
      <c r="B190" s="236"/>
      <c r="C190" s="236"/>
      <c r="D190" s="72" t="str">
        <f>IF(COUNT(D186:D189)=0,"",SUMIF(G186:G189,"該当",D186:D189))</f>
        <v/>
      </c>
      <c r="E190" s="72" t="str">
        <f>IF(COUNT(E186:E189)=0,"",SUMIF(G186:G189,"該当",E186:E189))</f>
        <v/>
      </c>
      <c r="F190" s="72" t="str">
        <f>IF(D190="","",SUM(F186:F189))</f>
        <v/>
      </c>
      <c r="G190" s="72"/>
      <c r="H190" s="6"/>
      <c r="I190" s="6"/>
      <c r="J190" s="6"/>
      <c r="K190" s="6"/>
      <c r="L190" s="6"/>
      <c r="M190" s="6"/>
      <c r="N190" s="6"/>
      <c r="O190" s="6"/>
      <c r="P190" s="6"/>
      <c r="Q190" s="6"/>
      <c r="R190" s="6"/>
    </row>
    <row r="191" spans="1:19">
      <c r="A191" s="6"/>
      <c r="B191" s="6"/>
      <c r="C191" s="6"/>
      <c r="D191" s="6"/>
      <c r="E191" s="6"/>
      <c r="F191" s="6"/>
      <c r="G191" s="6"/>
      <c r="H191" s="6"/>
      <c r="I191" s="6"/>
      <c r="J191" s="6"/>
      <c r="K191" s="6"/>
      <c r="L191" s="6"/>
      <c r="M191" s="6"/>
      <c r="N191" s="6"/>
      <c r="O191" s="6"/>
      <c r="P191" s="6"/>
    </row>
    <row r="192" spans="1:19">
      <c r="A192" s="6" t="s">
        <v>418</v>
      </c>
      <c r="B192" s="6"/>
      <c r="C192" s="6"/>
      <c r="D192" s="6"/>
      <c r="E192" s="6"/>
      <c r="F192" s="6"/>
      <c r="G192" s="6"/>
      <c r="H192" s="6"/>
      <c r="I192" s="6"/>
      <c r="J192" s="6"/>
      <c r="K192" s="6"/>
      <c r="L192" s="6"/>
      <c r="M192" s="6"/>
      <c r="N192" s="6"/>
      <c r="O192" s="6"/>
      <c r="P192" s="6"/>
    </row>
    <row r="193" spans="1:16">
      <c r="A193" s="72"/>
      <c r="B193" s="72" t="s">
        <v>423</v>
      </c>
      <c r="C193" s="72" t="s">
        <v>424</v>
      </c>
      <c r="D193" s="72" t="s">
        <v>425</v>
      </c>
      <c r="E193" s="72" t="s">
        <v>426</v>
      </c>
      <c r="F193" s="72" t="s">
        <v>507</v>
      </c>
      <c r="G193" s="72" t="s">
        <v>508</v>
      </c>
      <c r="H193" s="6"/>
      <c r="I193" s="6"/>
      <c r="J193" s="6"/>
      <c r="K193" s="6"/>
      <c r="L193" s="6"/>
      <c r="M193" s="6"/>
      <c r="N193" s="6"/>
      <c r="O193" s="6"/>
      <c r="P193" s="6"/>
    </row>
    <row r="194" spans="1:16">
      <c r="A194" s="72" t="s">
        <v>420</v>
      </c>
      <c r="B194" s="72" t="str">
        <f>IF('総合譲渡、一時'!G11="","",'総合譲渡、一時'!G11)</f>
        <v/>
      </c>
      <c r="C194" s="72" t="str">
        <f>IF('総合譲渡、一時'!G13="","",'総合譲渡、一時'!G13)</f>
        <v/>
      </c>
      <c r="D194" s="72" t="str">
        <f>IF(B194="","",IF(B194&gt;=0,B194-C194,""))</f>
        <v/>
      </c>
      <c r="E194" s="524" t="str">
        <f>IF(COUNTBLANK(D194:D195)=2,"",SUM(B203:B205))</f>
        <v/>
      </c>
      <c r="F194" s="72" t="str">
        <f>B208</f>
        <v/>
      </c>
      <c r="G194" s="114" t="str">
        <f>IF(AND(B199="マイナス",C199="必要なし"),F199,B208)</f>
        <v/>
      </c>
      <c r="H194" s="6"/>
      <c r="I194" s="6"/>
      <c r="J194" s="6"/>
      <c r="K194" s="6"/>
      <c r="L194" s="6"/>
      <c r="M194" s="6"/>
      <c r="N194" s="6"/>
      <c r="O194" s="6"/>
      <c r="P194" s="6"/>
    </row>
    <row r="195" spans="1:16">
      <c r="A195" s="72" t="s">
        <v>421</v>
      </c>
      <c r="B195" s="72" t="str">
        <f>IF('総合譲渡、一時'!G17="","",'総合譲渡、一時'!G17)</f>
        <v/>
      </c>
      <c r="C195" s="72" t="str">
        <f>IF('総合譲渡、一時'!G19="","",'総合譲渡、一時'!G19)</f>
        <v/>
      </c>
      <c r="D195" s="72" t="str">
        <f>IF(B195="","",IF(B195&gt;=0,B195-C195,""))</f>
        <v/>
      </c>
      <c r="E195" s="525"/>
      <c r="F195" s="72" t="str">
        <f>B210</f>
        <v/>
      </c>
      <c r="G195" s="72" t="str">
        <f>IF(AND(B200="マイナス",C199="必要なし"),F200,B211)</f>
        <v/>
      </c>
      <c r="H195" s="6"/>
      <c r="I195" s="6"/>
      <c r="J195" s="6"/>
      <c r="K195" s="6"/>
      <c r="L195" s="6"/>
      <c r="M195" s="6"/>
      <c r="N195" s="6"/>
      <c r="O195" s="6"/>
      <c r="P195" s="6"/>
    </row>
    <row r="196" spans="1:16">
      <c r="A196" s="110" t="s">
        <v>422</v>
      </c>
      <c r="B196" s="72" t="str">
        <f>IF('総合譲渡、一時'!G24="","",'総合譲渡、一時'!G24)</f>
        <v/>
      </c>
      <c r="C196" s="72" t="str">
        <f>IF('総合譲渡、一時'!G26="","",'総合譲渡、一時'!G26)</f>
        <v/>
      </c>
      <c r="D196" s="72" t="str">
        <f>IF(OR(B196="",C196=""),"",IF(B196-C196&gt;=0,B196-C196,0))</f>
        <v/>
      </c>
      <c r="E196" s="72" t="str">
        <f>IF(D196="","",IF(D196&gt;500000,500000,IF(D196&gt;0,D196,0)))</f>
        <v/>
      </c>
      <c r="F196" s="72" t="str">
        <f>IF(D196="","",IF(D196-E196&gt;0,D196-E196,0))</f>
        <v/>
      </c>
      <c r="G196" s="72" t="str">
        <f>IF(F196="","",ROUNDDOWN(F196/2,0))</f>
        <v/>
      </c>
      <c r="H196" s="6"/>
      <c r="I196" s="6"/>
      <c r="J196" s="6"/>
      <c r="K196" s="6"/>
      <c r="L196" s="6"/>
      <c r="M196" s="6"/>
      <c r="N196" s="6"/>
      <c r="O196" s="6"/>
      <c r="P196" s="6"/>
    </row>
    <row r="197" spans="1:16">
      <c r="A197" s="6"/>
      <c r="B197" s="6"/>
      <c r="C197" s="6"/>
      <c r="D197" s="6"/>
      <c r="E197" s="6"/>
      <c r="F197" s="6"/>
      <c r="G197" s="6"/>
      <c r="H197" s="6"/>
      <c r="I197" s="6"/>
      <c r="J197" s="6"/>
      <c r="K197" s="6"/>
      <c r="L197" s="6"/>
      <c r="M197" s="6"/>
      <c r="N197" s="6"/>
      <c r="O197" s="6"/>
      <c r="P197" s="6"/>
    </row>
    <row r="198" spans="1:16">
      <c r="A198" s="72" t="s">
        <v>435</v>
      </c>
      <c r="B198" s="72" t="s">
        <v>425</v>
      </c>
      <c r="C198" s="72" t="s">
        <v>437</v>
      </c>
      <c r="D198" s="72" t="s">
        <v>438</v>
      </c>
      <c r="E198" s="72" t="s">
        <v>439</v>
      </c>
      <c r="F198" s="72" t="s">
        <v>445</v>
      </c>
      <c r="G198" s="6"/>
      <c r="H198" s="6"/>
      <c r="I198" s="6"/>
      <c r="J198" s="6"/>
      <c r="K198" s="6"/>
      <c r="L198" s="6"/>
      <c r="M198" s="6"/>
      <c r="N198" s="6"/>
      <c r="O198" s="6"/>
      <c r="P198" s="6"/>
    </row>
    <row r="199" spans="1:16">
      <c r="A199" s="72" t="s">
        <v>419</v>
      </c>
      <c r="B199" s="72" t="str">
        <f>IF(D194="","",IF(D194&gt;=0,"プラス","マイナス"))</f>
        <v/>
      </c>
      <c r="C199" s="526" t="str">
        <f>IF(COUNTIF(B199:B200,"")=2,"",IF(COUNTIF(B199:B200,"プラス")=1,IF(COUNTIF(B199:B200,"マイナス")=1,"必要あり","必要なし"),"必要なし"))</f>
        <v/>
      </c>
      <c r="D199" s="72" t="str">
        <f>IF(B199="プラス",IF(C199="必要あり",IF(ABS($D$194)&gt;ABS($D$195),SUM($D$194:$D$195),0),D194),"")</f>
        <v/>
      </c>
      <c r="E199" s="72" t="str">
        <f>IF(B199="マイナス",IF(C199="必要あり",IF(ABS(D194)&lt;ABS(D195),0,SUM(D194:D195)),D194),"")</f>
        <v/>
      </c>
      <c r="F199" s="72" t="str">
        <f>IF(COUNTBLANK(D199:E199)=2,"",IF(ISERROR(SUM(D199:E199))=TRUE,"",SUM(D199:E199)))</f>
        <v/>
      </c>
      <c r="G199" s="6"/>
      <c r="H199" s="6"/>
      <c r="I199" s="6"/>
      <c r="J199" s="6"/>
      <c r="K199" s="6"/>
      <c r="L199" s="6"/>
      <c r="M199" s="6"/>
      <c r="N199" s="6"/>
      <c r="O199" s="6"/>
      <c r="P199" s="6"/>
    </row>
    <row r="200" spans="1:16">
      <c r="A200" s="72" t="s">
        <v>436</v>
      </c>
      <c r="B200" s="72" t="str">
        <f>IF(D195="","",IF(D195&gt;=0,"プラス","マイナス"))</f>
        <v/>
      </c>
      <c r="C200" s="527"/>
      <c r="D200" s="72" t="str">
        <f>IF(B200="プラス",IF(C199="必要あり",IF(ABS($D$194)&lt;ABS($D$195),SUM($D$194:$D$195),0),D195),"")</f>
        <v/>
      </c>
      <c r="E200" s="72" t="str">
        <f>IF($C$199="","",IF(AND(C199="必要なし",B200="マイナス"),D195,IF(B200="マイナス",IF(ABS($D$194)&lt;ABS($D$195),SUM($D$194:$D$195),0),"")))</f>
        <v/>
      </c>
      <c r="F200" s="72" t="str">
        <f>IF(COUNTBLANK(D200:E200)=2,"",IF(ISERROR(SUM(D200:E200))=TRUE,"",SUM(D200:E200)))</f>
        <v/>
      </c>
      <c r="G200" s="6"/>
      <c r="H200" s="6"/>
      <c r="I200" s="6"/>
      <c r="J200" s="6"/>
      <c r="K200" s="6"/>
      <c r="L200" s="6"/>
      <c r="M200" s="6"/>
      <c r="N200" s="6"/>
      <c r="O200" s="6"/>
      <c r="P200" s="6"/>
    </row>
    <row r="201" spans="1:16">
      <c r="A201" s="6"/>
      <c r="B201" s="6"/>
      <c r="C201" s="6"/>
      <c r="D201" s="6"/>
      <c r="E201" s="6"/>
      <c r="F201" s="6"/>
      <c r="G201" s="6"/>
      <c r="H201" s="6"/>
      <c r="I201" s="6"/>
      <c r="J201" s="6"/>
      <c r="K201" s="6"/>
      <c r="L201" s="6"/>
      <c r="M201" s="6"/>
      <c r="N201" s="6"/>
      <c r="O201" s="6"/>
      <c r="P201" s="6"/>
    </row>
    <row r="202" spans="1:16">
      <c r="A202" s="72" t="s">
        <v>440</v>
      </c>
      <c r="B202" s="72" t="s">
        <v>444</v>
      </c>
      <c r="C202" s="6"/>
      <c r="D202" s="6"/>
      <c r="E202" s="6"/>
      <c r="F202" s="6"/>
      <c r="G202" s="6"/>
      <c r="H202" s="6"/>
      <c r="I202" s="6"/>
      <c r="J202" s="6"/>
      <c r="K202" s="6"/>
      <c r="L202" s="6"/>
      <c r="M202" s="6"/>
      <c r="N202" s="6"/>
      <c r="O202" s="6"/>
      <c r="P202" s="6"/>
    </row>
    <row r="203" spans="1:16">
      <c r="A203" s="72" t="s">
        <v>441</v>
      </c>
      <c r="B203" s="72" t="str">
        <f>IF(COUNTBLANK(D194:D195)=2,"",IF(SUM(D194:D195)&gt;0,"",0))</f>
        <v/>
      </c>
      <c r="C203" s="6"/>
      <c r="D203" s="6"/>
      <c r="E203" s="6"/>
      <c r="F203" s="6"/>
      <c r="G203" s="6"/>
      <c r="H203" s="6"/>
      <c r="I203" s="6"/>
      <c r="J203" s="6"/>
      <c r="K203" s="6"/>
      <c r="L203" s="6"/>
      <c r="M203" s="6"/>
      <c r="N203" s="6"/>
      <c r="O203" s="6"/>
      <c r="P203" s="6"/>
    </row>
    <row r="204" spans="1:16">
      <c r="A204" s="72" t="s">
        <v>442</v>
      </c>
      <c r="B204" s="72" t="str">
        <f>IF(COUNTBLANK(D194:D195)=2,"",IF(SUM(D194:D195)&gt;500000,"",IF(B203&lt;&gt;"","",SUM(D194:D195))))</f>
        <v/>
      </c>
      <c r="C204" s="6"/>
      <c r="D204" s="6"/>
      <c r="E204" s="6"/>
      <c r="F204" s="6"/>
      <c r="G204" s="6"/>
      <c r="H204" s="6"/>
      <c r="I204" s="6"/>
      <c r="J204" s="6"/>
      <c r="K204" s="6"/>
      <c r="L204" s="6"/>
      <c r="M204" s="6"/>
      <c r="N204" s="6"/>
      <c r="O204" s="6"/>
      <c r="P204" s="6"/>
    </row>
    <row r="205" spans="1:16">
      <c r="A205" s="72" t="s">
        <v>443</v>
      </c>
      <c r="B205" s="72" t="str">
        <f>IF(COUNTBLANK(D194:D195)=2,"",IF(SUM(D194:D195)&gt;500000,500000,""))</f>
        <v/>
      </c>
      <c r="C205" s="6"/>
      <c r="D205" s="6"/>
      <c r="E205" s="6"/>
      <c r="F205" s="6"/>
      <c r="G205" s="6"/>
      <c r="H205" s="6"/>
      <c r="I205" s="6"/>
      <c r="J205" s="6"/>
      <c r="K205" s="6"/>
      <c r="L205" s="6"/>
      <c r="M205" s="6"/>
      <c r="N205" s="6"/>
      <c r="O205" s="6"/>
      <c r="P205" s="6"/>
    </row>
    <row r="206" spans="1:16">
      <c r="A206" s="6"/>
      <c r="B206" s="6"/>
      <c r="C206" s="6"/>
      <c r="D206" s="6"/>
      <c r="E206" s="6"/>
      <c r="F206" s="6"/>
      <c r="G206" s="6"/>
      <c r="H206" s="6"/>
      <c r="I206" s="6"/>
      <c r="J206" s="6"/>
      <c r="K206" s="6"/>
      <c r="L206" s="6"/>
      <c r="M206" s="6"/>
      <c r="N206" s="6"/>
      <c r="O206" s="6"/>
      <c r="P206" s="6"/>
    </row>
    <row r="207" spans="1:16">
      <c r="A207" s="72" t="s">
        <v>449</v>
      </c>
      <c r="B207" s="72" t="s">
        <v>446</v>
      </c>
      <c r="C207" s="6"/>
      <c r="D207" s="6"/>
      <c r="E207" s="6"/>
      <c r="F207" s="6"/>
      <c r="G207" s="6"/>
      <c r="H207" s="6"/>
      <c r="I207" s="6"/>
      <c r="J207" s="6"/>
      <c r="K207" s="6"/>
      <c r="L207" s="6"/>
      <c r="M207" s="6"/>
      <c r="N207" s="6"/>
      <c r="O207" s="6"/>
      <c r="P207" s="6"/>
    </row>
    <row r="208" spans="1:16">
      <c r="A208" s="72" t="s">
        <v>447</v>
      </c>
      <c r="B208" s="72" t="str">
        <f>IF(F199="","",IF(F199&gt;500000,F199-E194,0))</f>
        <v/>
      </c>
      <c r="C208" s="6"/>
      <c r="D208" s="6"/>
      <c r="E208" s="6"/>
      <c r="F208" s="6"/>
      <c r="G208" s="6"/>
      <c r="H208" s="6"/>
      <c r="I208" s="6"/>
      <c r="J208" s="6"/>
      <c r="K208" s="6"/>
      <c r="L208" s="6"/>
      <c r="M208" s="6"/>
      <c r="N208" s="6"/>
      <c r="O208" s="6"/>
      <c r="P208" s="6"/>
    </row>
    <row r="209" spans="1:16">
      <c r="A209" s="72" t="s">
        <v>450</v>
      </c>
      <c r="B209" s="72" t="str">
        <f>IF(F199="",E194,IF(F199&lt;0,E194,IF(E194-F199&gt;0,E194-F199,0)))</f>
        <v/>
      </c>
      <c r="C209" s="6"/>
      <c r="D209" s="6"/>
      <c r="E209" s="6"/>
      <c r="F209" s="6"/>
      <c r="G209" s="6"/>
      <c r="H209" s="6"/>
      <c r="I209" s="6"/>
      <c r="J209" s="6"/>
      <c r="K209" s="6"/>
      <c r="L209" s="6"/>
      <c r="M209" s="6"/>
      <c r="N209" s="6"/>
      <c r="O209" s="6"/>
      <c r="P209" s="6"/>
    </row>
    <row r="210" spans="1:16">
      <c r="A210" s="72" t="s">
        <v>448</v>
      </c>
      <c r="B210" s="72" t="str">
        <f>IF(F200="","",F200-B209)</f>
        <v/>
      </c>
      <c r="C210" s="6"/>
      <c r="D210" s="6"/>
      <c r="E210" s="6"/>
      <c r="F210" s="6"/>
      <c r="G210" s="6"/>
      <c r="H210" s="6"/>
      <c r="I210" s="6"/>
      <c r="J210" s="6"/>
      <c r="K210" s="6"/>
      <c r="L210" s="6"/>
      <c r="M210" s="6"/>
      <c r="N210" s="6"/>
      <c r="O210" s="6"/>
      <c r="P210" s="6"/>
    </row>
    <row r="211" spans="1:16">
      <c r="A211" s="72" t="s">
        <v>451</v>
      </c>
      <c r="B211" s="72" t="str">
        <f>IF(B210="","",IF(B210&gt;0,ROUNDDOWN(B210/2,0),0))</f>
        <v/>
      </c>
      <c r="C211" s="6"/>
      <c r="D211" s="6"/>
      <c r="E211" s="6"/>
      <c r="F211" s="6"/>
      <c r="G211" s="6"/>
      <c r="H211" s="6"/>
      <c r="I211" s="6"/>
      <c r="J211" s="6"/>
      <c r="K211" s="6"/>
      <c r="L211" s="6"/>
      <c r="M211" s="6"/>
      <c r="N211" s="6"/>
      <c r="O211" s="6"/>
      <c r="P211" s="6"/>
    </row>
    <row r="212" spans="1:16">
      <c r="A212" s="6"/>
      <c r="B212" s="6"/>
      <c r="C212" s="6"/>
      <c r="D212" s="6"/>
      <c r="E212" s="6"/>
      <c r="F212" s="6"/>
      <c r="G212" s="6"/>
      <c r="H212" s="6"/>
      <c r="I212" s="6"/>
      <c r="J212" s="6"/>
      <c r="K212" s="6"/>
      <c r="L212" s="6"/>
      <c r="M212" s="6"/>
      <c r="N212" s="6"/>
      <c r="O212" s="6"/>
      <c r="P212" s="6"/>
    </row>
    <row r="213" spans="1:16">
      <c r="A213" s="6" t="s">
        <v>476</v>
      </c>
      <c r="B213" s="6"/>
      <c r="C213" s="6"/>
      <c r="D213" s="6"/>
      <c r="E213" s="6"/>
      <c r="F213" s="6"/>
      <c r="G213" s="6"/>
      <c r="H213" s="6"/>
      <c r="I213" s="6"/>
      <c r="J213" s="6"/>
      <c r="K213" s="6"/>
      <c r="L213" s="6"/>
      <c r="M213" s="6"/>
      <c r="N213" s="6"/>
      <c r="O213" s="6"/>
      <c r="P213" s="6"/>
    </row>
    <row r="214" spans="1:16">
      <c r="A214" s="72"/>
      <c r="B214" s="72" t="str">
        <f>IF(OR('印刷用申告書（入力はできません）'!J218="",'印刷用申告書（入力はできません）'!BW122=""),"",('印刷用申告書（入力はできません）'!J218-'印刷用申告書（入力はできません）'!T218)-ROUNDDOWN('印刷用申告書（入力はできません）'!BW122*0.1,-1))</f>
        <v/>
      </c>
      <c r="C214" s="6"/>
      <c r="D214" s="6"/>
      <c r="E214" s="6"/>
      <c r="F214" s="6"/>
      <c r="G214" s="6"/>
      <c r="H214" s="6"/>
      <c r="I214" s="6"/>
      <c r="J214" s="6"/>
      <c r="K214" s="6"/>
      <c r="L214" s="6"/>
      <c r="M214" s="6"/>
      <c r="N214" s="6"/>
      <c r="O214" s="6"/>
      <c r="P214" s="6"/>
    </row>
    <row r="215" spans="1:16">
      <c r="A215" s="72"/>
      <c r="B215" s="72" t="str">
        <f>IF('印刷用申告書（入力はできません）'!AI218="","",IF('印刷用申告書（入力はできません）'!AI218&gt;50000,'印刷用申告書（入力はできません）'!AI218-50000,0))</f>
        <v/>
      </c>
      <c r="C215" s="6"/>
      <c r="D215" s="6"/>
      <c r="E215" s="6"/>
      <c r="F215" s="6"/>
      <c r="G215" s="6"/>
      <c r="H215" s="6"/>
      <c r="I215" s="6"/>
      <c r="J215" s="6"/>
      <c r="K215" s="6"/>
      <c r="L215" s="6"/>
      <c r="M215" s="6"/>
      <c r="N215" s="6"/>
      <c r="O215" s="6"/>
      <c r="P215" s="6"/>
    </row>
    <row r="216" spans="1:16">
      <c r="A216" s="6"/>
      <c r="B216" s="6"/>
      <c r="C216" s="6"/>
      <c r="D216" s="6"/>
      <c r="E216" s="6"/>
      <c r="F216" s="6"/>
      <c r="G216" s="6"/>
      <c r="H216" s="6"/>
      <c r="I216" s="6"/>
      <c r="J216" s="6"/>
      <c r="K216" s="6"/>
      <c r="L216" s="6"/>
      <c r="M216" s="6"/>
      <c r="N216" s="6"/>
      <c r="O216" s="6"/>
      <c r="P216" s="6"/>
    </row>
    <row r="217" spans="1:16">
      <c r="A217" s="6" t="s">
        <v>474</v>
      </c>
      <c r="B217" s="72" t="s">
        <v>24</v>
      </c>
      <c r="C217" s="72" t="s">
        <v>475</v>
      </c>
      <c r="D217" s="72" t="s">
        <v>607</v>
      </c>
      <c r="E217" s="72" t="s">
        <v>608</v>
      </c>
      <c r="F217" s="6"/>
      <c r="G217" s="6"/>
      <c r="H217" s="6"/>
      <c r="I217" s="6"/>
      <c r="J217" s="6"/>
      <c r="K217" s="6"/>
      <c r="L217" s="6"/>
      <c r="M217" s="6"/>
      <c r="N217" s="6"/>
      <c r="O217" s="6"/>
      <c r="P217" s="6"/>
    </row>
    <row r="218" spans="1:16">
      <c r="A218" s="112">
        <f>IF(C218="",0,1)</f>
        <v>0</v>
      </c>
      <c r="B218" s="72" t="s">
        <v>306</v>
      </c>
      <c r="C218" s="72" t="str">
        <f>IF(COUNTIF(D218:E218,"")=2,"",SUM(D218:E218))</f>
        <v/>
      </c>
      <c r="D218" s="72" t="str">
        <f>IF(給与所得入力その１!B28="","",給与所得入力その１!B28)</f>
        <v/>
      </c>
      <c r="E218" s="72" t="str">
        <f>IF(公的年金等収入入力!AP27="","",公的年金等収入入力!AP27)</f>
        <v/>
      </c>
      <c r="F218" s="6"/>
      <c r="G218" s="6"/>
      <c r="H218" s="6"/>
      <c r="I218" s="6"/>
      <c r="J218" s="6"/>
      <c r="K218" s="6"/>
      <c r="L218" s="6"/>
      <c r="M218" s="6"/>
      <c r="N218" s="6"/>
      <c r="O218" s="6"/>
      <c r="P218" s="6"/>
    </row>
    <row r="219" spans="1:16">
      <c r="A219" s="112">
        <f>IF(C219="",0,A218+1)</f>
        <v>0</v>
      </c>
      <c r="B219" s="72" t="s">
        <v>329</v>
      </c>
      <c r="C219" s="72" t="str">
        <f>IF(入力シート!I92="","",入力シート!I92)</f>
        <v/>
      </c>
      <c r="D219" s="6"/>
      <c r="E219" s="6"/>
      <c r="F219" s="6"/>
      <c r="G219" s="6"/>
      <c r="H219" s="6"/>
      <c r="I219" s="6"/>
      <c r="J219" s="6"/>
      <c r="K219" s="6"/>
      <c r="L219" s="6"/>
      <c r="M219" s="6"/>
      <c r="N219" s="6"/>
      <c r="O219" s="6"/>
      <c r="P219" s="6"/>
    </row>
    <row r="220" spans="1:16">
      <c r="A220" s="112">
        <f>IF(C220="",0,MAX(A218:A219)+1)</f>
        <v>0</v>
      </c>
      <c r="B220" s="72" t="s">
        <v>328</v>
      </c>
      <c r="C220" s="72" t="str">
        <f>IF(入力シート!I93="","",入力シート!I93)</f>
        <v/>
      </c>
      <c r="D220" s="6"/>
      <c r="E220" s="6"/>
      <c r="F220" s="6"/>
      <c r="G220" s="6"/>
      <c r="H220" s="6"/>
      <c r="I220" s="6"/>
      <c r="J220" s="6"/>
      <c r="K220" s="6"/>
      <c r="L220" s="6"/>
      <c r="M220" s="6"/>
      <c r="N220" s="6"/>
      <c r="O220" s="6"/>
      <c r="P220" s="6"/>
    </row>
    <row r="221" spans="1:16">
      <c r="A221" s="112">
        <f>IF(C221="",0,MAX(A218:A220)+1)</f>
        <v>0</v>
      </c>
      <c r="B221" s="72" t="s">
        <v>330</v>
      </c>
      <c r="C221" s="72" t="str">
        <f>IF(入力シート!I94="","",入力シート!I94)</f>
        <v/>
      </c>
      <c r="D221" s="6"/>
      <c r="E221" s="6"/>
      <c r="F221" s="6"/>
      <c r="G221" s="6"/>
      <c r="H221" s="6"/>
      <c r="I221" s="6"/>
      <c r="J221" s="6"/>
      <c r="K221" s="6"/>
      <c r="L221" s="6"/>
      <c r="M221" s="6"/>
      <c r="N221" s="6"/>
      <c r="O221" s="6"/>
      <c r="P221" s="6"/>
    </row>
    <row r="222" spans="1:16">
      <c r="A222" s="112">
        <f>IF(C222="",0,MAX(A218:A221)+1)</f>
        <v>0</v>
      </c>
      <c r="B222" s="72" t="str">
        <f>IF(入力シート!C95="","",入力シート!C95)</f>
        <v/>
      </c>
      <c r="C222" s="72" t="str">
        <f>IF(入力シート!I95="","",入力シート!I95)</f>
        <v/>
      </c>
      <c r="D222" s="6"/>
      <c r="E222" s="6"/>
      <c r="F222" s="6"/>
      <c r="G222" s="6"/>
      <c r="H222" s="6"/>
      <c r="I222" s="6"/>
      <c r="J222" s="6"/>
      <c r="K222" s="6"/>
      <c r="L222" s="6"/>
      <c r="M222" s="6"/>
      <c r="N222" s="6"/>
      <c r="O222" s="6"/>
      <c r="P222" s="6"/>
    </row>
    <row r="223" spans="1:16">
      <c r="A223" s="6"/>
      <c r="B223" s="6"/>
      <c r="C223" s="6"/>
      <c r="D223" s="6"/>
      <c r="E223" s="6"/>
      <c r="F223" s="6"/>
      <c r="G223" s="6"/>
      <c r="H223" s="6"/>
      <c r="I223" s="6"/>
      <c r="J223" s="6"/>
      <c r="K223" s="6"/>
      <c r="L223" s="6"/>
      <c r="M223" s="6"/>
      <c r="N223" s="6"/>
      <c r="O223" s="6"/>
      <c r="P223" s="6"/>
    </row>
    <row r="224" spans="1:16">
      <c r="A224" s="6" t="s">
        <v>452</v>
      </c>
      <c r="B224" s="6"/>
      <c r="C224" s="6"/>
      <c r="D224" s="6"/>
      <c r="E224" s="6"/>
      <c r="F224" s="6"/>
      <c r="G224" s="6"/>
      <c r="H224" s="6"/>
      <c r="I224" s="6"/>
      <c r="J224" s="6"/>
      <c r="K224" s="6"/>
      <c r="L224" s="6"/>
      <c r="M224" s="6"/>
      <c r="N224" s="6"/>
      <c r="O224" s="6"/>
      <c r="P224" s="6"/>
    </row>
    <row r="225" spans="1:16">
      <c r="A225" s="72" t="s">
        <v>454</v>
      </c>
      <c r="B225" s="72" t="str">
        <f>IF(入力シート!V121="",IF(入力シート!V115="","",入力シート!V115),IF(OR(入力シート!V115="",入力シート!V121&gt;28000),入力シート!V121,IF(SUM(入力シート!V115,入力シート!V121)&gt;28000,28000,SUM(入力シート!V115,入力シート!V121))))</f>
        <v/>
      </c>
      <c r="C225" s="6"/>
      <c r="D225" s="6"/>
      <c r="E225" s="6"/>
      <c r="F225" s="6"/>
      <c r="G225" s="6"/>
      <c r="H225" s="6"/>
      <c r="I225" s="6"/>
      <c r="J225" s="6"/>
      <c r="K225" s="6"/>
      <c r="L225" s="6"/>
      <c r="M225" s="6"/>
      <c r="N225" s="6"/>
      <c r="O225" s="6"/>
      <c r="P225" s="6"/>
    </row>
    <row r="226" spans="1:16">
      <c r="A226" s="72" t="s">
        <v>453</v>
      </c>
      <c r="B226" s="72" t="str">
        <f>IF(入力シート!V122="",IF(入力シート!V116="","",入力シート!V116),IF(OR(入力シート!V116="",入力シート!V122&gt;28000),入力シート!V122,IF(SUM(入力シート!V116,入力シート!V122)&gt;28000,28000,SUM(入力シート!V116,入力シート!V122))))</f>
        <v/>
      </c>
      <c r="C226" s="6"/>
      <c r="D226" s="6"/>
      <c r="E226" s="6"/>
      <c r="F226" s="6"/>
      <c r="G226" s="6"/>
      <c r="H226" s="6"/>
      <c r="I226" s="6"/>
      <c r="J226" s="6"/>
      <c r="K226" s="6"/>
      <c r="L226" s="6"/>
      <c r="M226" s="6"/>
      <c r="N226" s="6"/>
      <c r="O226" s="6"/>
      <c r="P226" s="6"/>
    </row>
    <row r="227" spans="1:16">
      <c r="A227" s="72" t="s">
        <v>455</v>
      </c>
      <c r="B227" s="72" t="str">
        <f>IF(入力シート!V117="","",入力シート!V117)</f>
        <v/>
      </c>
      <c r="C227" s="6"/>
      <c r="D227" s="6"/>
      <c r="E227" s="6"/>
      <c r="F227" s="6"/>
      <c r="G227" s="6"/>
      <c r="H227" s="6"/>
      <c r="I227" s="6"/>
      <c r="J227" s="6"/>
      <c r="K227" s="6"/>
      <c r="L227" s="6"/>
      <c r="M227" s="6"/>
      <c r="N227" s="6"/>
      <c r="O227" s="6"/>
      <c r="P227" s="6"/>
    </row>
    <row r="228" spans="1:16">
      <c r="A228" s="6"/>
      <c r="B228" s="6"/>
      <c r="C228" s="6"/>
      <c r="D228" s="6"/>
      <c r="E228" s="6"/>
      <c r="F228" s="6"/>
      <c r="G228" s="6"/>
      <c r="H228" s="6"/>
      <c r="I228" s="6"/>
      <c r="J228" s="6"/>
      <c r="K228" s="6"/>
      <c r="L228" s="6"/>
      <c r="M228" s="6"/>
      <c r="N228" s="6"/>
      <c r="O228" s="6"/>
      <c r="P228" s="6"/>
    </row>
    <row r="229" spans="1:16">
      <c r="A229" s="6" t="s">
        <v>503</v>
      </c>
      <c r="B229" s="6"/>
      <c r="C229" s="6"/>
      <c r="D229" s="6"/>
      <c r="E229" s="6"/>
      <c r="F229" s="6"/>
      <c r="G229" s="6"/>
      <c r="H229" s="6"/>
      <c r="I229" s="6"/>
      <c r="J229" s="6"/>
      <c r="K229" s="6"/>
      <c r="L229" s="6"/>
      <c r="M229" s="6"/>
      <c r="N229" s="6"/>
      <c r="O229" s="6"/>
      <c r="P229" s="6"/>
    </row>
    <row r="230" spans="1:16">
      <c r="A230" s="72" t="s">
        <v>943</v>
      </c>
      <c r="B230" s="72" t="str">
        <f>IF(給与所得入力その１!BL40="","",IF(給与所得入力その１!BL40&gt;20000,15000,IF(給与所得入力その１!BL40&gt;10000,ROUNDUP(給与所得入力その１!BL40*0.5,1)+5000,IF(給与所得入力その１!BL40&gt;0,給与所得入力その１!BL40,0))))</f>
        <v/>
      </c>
      <c r="C230" s="6"/>
      <c r="D230" s="6"/>
      <c r="E230" s="6"/>
      <c r="F230" s="6"/>
      <c r="G230" s="6"/>
      <c r="H230" s="6"/>
      <c r="I230" s="6"/>
      <c r="J230" s="6"/>
      <c r="K230" s="6"/>
      <c r="L230" s="6"/>
      <c r="M230" s="6"/>
      <c r="N230" s="6"/>
      <c r="O230" s="6"/>
      <c r="P230" s="6"/>
    </row>
    <row r="231" spans="1:16">
      <c r="A231" s="72" t="s">
        <v>504</v>
      </c>
      <c r="B231" s="72" t="str">
        <f>IF(給与所得入力その１!AM28="","",給与所得入力その１!AM28)</f>
        <v/>
      </c>
      <c r="C231" s="6"/>
      <c r="D231" s="6"/>
      <c r="E231" s="6"/>
      <c r="F231" s="6"/>
      <c r="G231" s="6"/>
      <c r="H231" s="6"/>
      <c r="I231" s="6"/>
      <c r="J231" s="6"/>
      <c r="K231" s="6"/>
      <c r="L231" s="6"/>
      <c r="M231" s="6"/>
      <c r="N231" s="6"/>
      <c r="O231" s="6"/>
      <c r="P231" s="6"/>
    </row>
    <row r="232" spans="1:16">
      <c r="A232" s="72" t="s">
        <v>505</v>
      </c>
      <c r="B232" s="72" t="str">
        <f>IF(B231="","無し",IF(B231-B230&gt;0,"有り","無し"))</f>
        <v>無し</v>
      </c>
      <c r="C232" s="6"/>
      <c r="D232" s="6"/>
      <c r="E232" s="6"/>
      <c r="F232" s="6"/>
      <c r="G232" s="6"/>
      <c r="H232" s="6"/>
      <c r="I232" s="6"/>
      <c r="J232" s="6"/>
      <c r="K232" s="6"/>
      <c r="L232" s="6"/>
      <c r="M232" s="6"/>
      <c r="N232" s="6"/>
      <c r="O232" s="6"/>
      <c r="P232" s="6"/>
    </row>
    <row r="233" spans="1:16">
      <c r="A233" s="6"/>
      <c r="B233" s="6"/>
      <c r="C233" s="6"/>
      <c r="D233" s="6"/>
      <c r="E233" s="6"/>
      <c r="F233" s="6"/>
      <c r="G233" s="6"/>
      <c r="H233" s="6"/>
      <c r="I233" s="6"/>
      <c r="J233" s="6"/>
      <c r="K233" s="6"/>
      <c r="L233" s="6"/>
      <c r="M233" s="6"/>
      <c r="N233" s="6"/>
      <c r="O233" s="6"/>
      <c r="P233" s="6"/>
    </row>
    <row r="234" spans="1:16">
      <c r="A234" s="6" t="s">
        <v>460</v>
      </c>
      <c r="B234" s="6"/>
      <c r="C234" s="6"/>
      <c r="D234" s="6"/>
      <c r="E234" s="6"/>
      <c r="F234" s="6"/>
      <c r="G234" s="6"/>
      <c r="H234" s="6"/>
      <c r="I234" s="6"/>
      <c r="J234" s="6"/>
      <c r="K234" s="6"/>
      <c r="L234" s="6"/>
      <c r="M234" s="6"/>
      <c r="N234" s="6"/>
      <c r="O234" s="6"/>
      <c r="P234" s="6"/>
    </row>
    <row r="235" spans="1:16">
      <c r="A235" s="72" t="s">
        <v>457</v>
      </c>
      <c r="B235" s="72" t="str">
        <f>IF('印刷用申告書（入力はできません）'!AJ83&lt;&gt;"",260000,"")</f>
        <v/>
      </c>
      <c r="C235" s="6"/>
      <c r="D235" s="6"/>
      <c r="E235" s="6"/>
      <c r="F235" s="6"/>
      <c r="G235" s="6"/>
      <c r="H235" s="6"/>
      <c r="I235" s="6"/>
      <c r="J235" s="6"/>
      <c r="K235" s="6"/>
      <c r="L235" s="6"/>
      <c r="M235" s="6"/>
      <c r="N235" s="6"/>
      <c r="O235" s="6"/>
      <c r="P235" s="6"/>
    </row>
    <row r="236" spans="1:16">
      <c r="A236" s="257"/>
      <c r="B236" s="257"/>
      <c r="C236" s="6"/>
      <c r="D236" s="6"/>
      <c r="E236" s="6"/>
      <c r="F236" s="6"/>
      <c r="G236" s="6"/>
      <c r="H236" s="6"/>
      <c r="I236" s="6"/>
      <c r="J236" s="6"/>
      <c r="K236" s="6"/>
      <c r="L236" s="6"/>
      <c r="M236" s="6"/>
      <c r="N236" s="6"/>
      <c r="O236" s="6"/>
      <c r="P236" s="6"/>
    </row>
    <row r="237" spans="1:16">
      <c r="A237" s="257" t="s">
        <v>461</v>
      </c>
      <c r="B237" s="257"/>
      <c r="C237" s="6"/>
      <c r="D237" s="6"/>
      <c r="E237" s="6"/>
      <c r="F237" s="6"/>
      <c r="G237" s="6"/>
      <c r="H237" s="6"/>
      <c r="I237" s="6"/>
      <c r="J237" s="6"/>
      <c r="K237" s="6"/>
      <c r="L237" s="6"/>
      <c r="M237" s="6"/>
      <c r="N237" s="6"/>
      <c r="O237" s="6"/>
      <c r="P237" s="6"/>
    </row>
    <row r="238" spans="1:16">
      <c r="A238" s="58" t="s">
        <v>165</v>
      </c>
      <c r="B238" s="58" t="s">
        <v>477</v>
      </c>
      <c r="C238" s="72" t="s">
        <v>496</v>
      </c>
      <c r="D238" s="72" t="s">
        <v>497</v>
      </c>
      <c r="E238" s="72" t="s">
        <v>512</v>
      </c>
      <c r="F238" s="6"/>
      <c r="G238" s="6"/>
      <c r="H238" s="6"/>
      <c r="I238" s="6"/>
      <c r="J238" s="6"/>
      <c r="K238" s="6"/>
      <c r="L238" s="6"/>
      <c r="M238" s="6"/>
      <c r="N238" s="6"/>
      <c r="O238" s="6"/>
      <c r="P238" s="6"/>
    </row>
    <row r="239" spans="1:16">
      <c r="A239" s="58"/>
      <c r="B239" s="58"/>
      <c r="C239" s="72"/>
      <c r="D239" s="72"/>
      <c r="E239" s="72"/>
      <c r="F239" s="6"/>
      <c r="G239" s="6"/>
      <c r="H239" s="6"/>
      <c r="I239" s="6"/>
      <c r="J239" s="6"/>
      <c r="K239" s="6"/>
      <c r="L239" s="6"/>
      <c r="M239" s="6"/>
      <c r="N239" s="6"/>
      <c r="O239" s="6"/>
      <c r="P239" s="6"/>
    </row>
    <row r="240" spans="1:16">
      <c r="A240" s="58" t="s">
        <v>314</v>
      </c>
      <c r="B240" s="58"/>
      <c r="C240" s="72"/>
      <c r="D240" s="72"/>
      <c r="E240" s="72"/>
      <c r="F240" s="6"/>
      <c r="G240" s="6"/>
      <c r="H240" s="6"/>
      <c r="I240" s="6"/>
      <c r="J240" s="6"/>
      <c r="K240" s="6"/>
      <c r="L240" s="6"/>
      <c r="M240" s="6"/>
      <c r="N240" s="6"/>
      <c r="O240" s="6"/>
      <c r="P240" s="6"/>
    </row>
    <row r="241" spans="1:16">
      <c r="A241" s="58" t="str">
        <f>IF(入力シート!F147&lt;&gt;"",入力シート!F147,"")</f>
        <v/>
      </c>
      <c r="B241" s="58" t="str">
        <f>IF(入力シート!Z147&lt;&gt;"",入力シート!Z147,"")</f>
        <v/>
      </c>
      <c r="C241" s="72" t="str">
        <f>IF(B241="別居",1,"")</f>
        <v/>
      </c>
      <c r="D241" s="72" t="str">
        <f>IF(C241&lt;&gt;"",A241,"")</f>
        <v/>
      </c>
      <c r="E241" s="72" t="str">
        <f>IF(C241="","",VLOOKUP(D241,入力シート!$F$147:$AC$162,24,FALSE))</f>
        <v/>
      </c>
      <c r="F241" s="508" t="str">
        <f>IF(入力シート!$F$147=A241,IF(入力シート!Q148&gt;480000,"×",""),"")</f>
        <v/>
      </c>
      <c r="G241" s="6"/>
      <c r="H241" s="6"/>
      <c r="I241" s="6"/>
      <c r="J241" s="6"/>
      <c r="K241" s="6"/>
      <c r="L241" s="6"/>
      <c r="M241" s="6"/>
      <c r="N241" s="6"/>
      <c r="O241" s="6"/>
      <c r="P241" s="6"/>
    </row>
    <row r="242" spans="1:16">
      <c r="A242" s="58" t="str">
        <f>IF(入力シート!F151&lt;&gt;"",入力シート!F151,"")</f>
        <v/>
      </c>
      <c r="B242" s="58" t="str">
        <f>IF(入力シート!Z151&lt;&gt;"",入力シート!Z151,"")</f>
        <v/>
      </c>
      <c r="C242" s="72" t="str">
        <f>IF(B242="別居",1,"")</f>
        <v/>
      </c>
      <c r="D242" s="72" t="str">
        <f>IF(C242&lt;&gt;"",A242,"")</f>
        <v/>
      </c>
      <c r="E242" s="72" t="str">
        <f>IF(C242="","",VLOOKUP(D242,入力シート!$F$147:$AC$162,24,FALSE))</f>
        <v/>
      </c>
      <c r="F242" s="6"/>
      <c r="G242" s="6"/>
      <c r="H242" s="6"/>
      <c r="I242" s="6"/>
      <c r="J242" s="6"/>
      <c r="K242" s="6"/>
      <c r="L242" s="6"/>
      <c r="M242" s="6"/>
      <c r="N242" s="6"/>
      <c r="O242" s="6"/>
      <c r="P242" s="6"/>
    </row>
    <row r="243" spans="1:16">
      <c r="A243" s="58" t="str">
        <f>IF(入力シート!F152&lt;&gt;"",入力シート!F152,"")</f>
        <v/>
      </c>
      <c r="B243" s="58" t="str">
        <f>IF(入力シート!Z152&lt;&gt;"",入力シート!Z152,"")</f>
        <v/>
      </c>
      <c r="C243" s="72" t="str">
        <f t="shared" ref="C243:C248" si="7">IF(B243="別居",1,"")</f>
        <v/>
      </c>
      <c r="D243" s="72" t="str">
        <f t="shared" ref="D243:D246" si="8">IF(C243&lt;&gt;"",A243,"")</f>
        <v/>
      </c>
      <c r="E243" s="72" t="str">
        <f>IF(C243="","",VLOOKUP(D243,入力シート!$F$147:$AC$162,24,FALSE))</f>
        <v/>
      </c>
      <c r="F243" s="6"/>
      <c r="G243" s="6"/>
      <c r="H243" s="6"/>
      <c r="I243" s="6"/>
      <c r="J243" s="6"/>
      <c r="K243" s="6"/>
      <c r="L243" s="6"/>
      <c r="M243" s="6"/>
      <c r="N243" s="6"/>
      <c r="O243" s="6"/>
      <c r="P243" s="6"/>
    </row>
    <row r="244" spans="1:16">
      <c r="A244" s="58" t="str">
        <f>IF(入力シート!F153&lt;&gt;"",入力シート!F153,"")</f>
        <v/>
      </c>
      <c r="B244" s="58" t="str">
        <f>IF(入力シート!Z153&lt;&gt;"",入力シート!Z153,"")</f>
        <v/>
      </c>
      <c r="C244" s="72" t="str">
        <f t="shared" si="7"/>
        <v/>
      </c>
      <c r="D244" s="72" t="str">
        <f t="shared" si="8"/>
        <v/>
      </c>
      <c r="E244" s="72" t="str">
        <f>IF(C244="","",VLOOKUP(D244,入力シート!$F$147:$AC$162,24,FALSE))</f>
        <v/>
      </c>
      <c r="F244" s="6"/>
      <c r="G244" s="6"/>
      <c r="H244" s="6"/>
      <c r="I244" s="6"/>
      <c r="J244" s="6"/>
      <c r="K244" s="6"/>
      <c r="L244" s="6"/>
      <c r="M244" s="6"/>
      <c r="N244" s="6"/>
      <c r="O244" s="6"/>
      <c r="P244" s="6"/>
    </row>
    <row r="245" spans="1:16">
      <c r="A245" s="58" t="str">
        <f>IF(入力シート!F154&lt;&gt;"",入力シート!F154,"")</f>
        <v/>
      </c>
      <c r="B245" s="58" t="str">
        <f>IF(入力シート!Z154&lt;&gt;"",入力シート!Z154,"")</f>
        <v/>
      </c>
      <c r="C245" s="72" t="str">
        <f t="shared" si="7"/>
        <v/>
      </c>
      <c r="D245" s="72" t="str">
        <f t="shared" si="8"/>
        <v/>
      </c>
      <c r="E245" s="72" t="str">
        <f>IF(C245="","",VLOOKUP(D245,入力シート!$F$147:$AC$162,24,FALSE))</f>
        <v/>
      </c>
      <c r="F245" s="6"/>
      <c r="G245" s="6"/>
      <c r="H245" s="6"/>
      <c r="I245" s="6"/>
      <c r="J245" s="6"/>
      <c r="K245" s="6"/>
      <c r="L245" s="6"/>
      <c r="M245" s="6"/>
      <c r="N245" s="6"/>
      <c r="O245" s="6"/>
      <c r="P245" s="6"/>
    </row>
    <row r="246" spans="1:16">
      <c r="A246" s="58" t="str">
        <f>IF(入力シート!F160&lt;&gt;"",入力シート!F160,"")</f>
        <v/>
      </c>
      <c r="B246" s="58" t="str">
        <f>IF(入力シート!Z160&lt;&gt;"",入力シート!Z160,"")</f>
        <v/>
      </c>
      <c r="C246" s="72" t="str">
        <f t="shared" si="7"/>
        <v/>
      </c>
      <c r="D246" s="72" t="str">
        <f t="shared" si="8"/>
        <v/>
      </c>
      <c r="E246" s="72" t="str">
        <f>IF(C246="","",VLOOKUP(D246,入力シート!$F$147:$AC$162,24,FALSE))</f>
        <v/>
      </c>
      <c r="F246" s="6"/>
      <c r="G246" s="6"/>
      <c r="H246" s="6"/>
      <c r="I246" s="6"/>
      <c r="J246" s="6"/>
      <c r="K246" s="6"/>
      <c r="L246" s="6"/>
      <c r="M246" s="6"/>
      <c r="N246" s="6"/>
      <c r="O246" s="6"/>
      <c r="P246" s="6"/>
    </row>
    <row r="247" spans="1:16">
      <c r="A247" s="58" t="str">
        <f>IF(入力シート!F161&lt;&gt;"",入力シート!F161,"")</f>
        <v/>
      </c>
      <c r="B247" s="58" t="str">
        <f>IF(入力シート!Z161&lt;&gt;"",入力シート!Z161,"")</f>
        <v/>
      </c>
      <c r="C247" s="72" t="str">
        <f t="shared" si="7"/>
        <v/>
      </c>
      <c r="D247" s="72" t="str">
        <f t="shared" ref="D247:D248" si="9">IF(C247&lt;&gt;"",A247,"")</f>
        <v/>
      </c>
      <c r="E247" s="72" t="str">
        <f>IF(C247="","",VLOOKUP(D247,入力シート!$F$147:$AC$162,24,FALSE))</f>
        <v/>
      </c>
      <c r="F247" s="6"/>
      <c r="G247" s="6"/>
      <c r="H247" s="6"/>
      <c r="I247" s="6"/>
      <c r="J247" s="6"/>
      <c r="K247" s="6"/>
      <c r="L247" s="6"/>
      <c r="M247" s="6"/>
      <c r="N247" s="6"/>
      <c r="O247" s="6"/>
      <c r="P247" s="6"/>
    </row>
    <row r="248" spans="1:16">
      <c r="A248" s="58" t="str">
        <f>IF(入力シート!F162&lt;&gt;"",入力シート!F162,"")</f>
        <v/>
      </c>
      <c r="B248" s="58" t="str">
        <f>IF(入力シート!Z162&lt;&gt;"",入力シート!Z162,"")</f>
        <v/>
      </c>
      <c r="C248" s="72" t="str">
        <f t="shared" si="7"/>
        <v/>
      </c>
      <c r="D248" s="72" t="str">
        <f t="shared" si="9"/>
        <v/>
      </c>
      <c r="E248" s="72" t="str">
        <f>IF(C248="","",VLOOKUP(D248,入力シート!$F$147:$AC$162,24,FALSE))</f>
        <v/>
      </c>
      <c r="F248" s="6"/>
      <c r="G248" s="6"/>
      <c r="H248" s="6"/>
      <c r="I248" s="6"/>
      <c r="J248" s="6"/>
      <c r="K248" s="6"/>
      <c r="L248" s="6"/>
      <c r="M248" s="6"/>
      <c r="N248" s="6"/>
      <c r="O248" s="6"/>
      <c r="P248" s="6"/>
    </row>
    <row r="249" spans="1:16">
      <c r="A249" s="135"/>
      <c r="B249" s="135"/>
      <c r="C249" s="6"/>
      <c r="D249" s="6"/>
      <c r="E249" s="6"/>
      <c r="F249" s="6"/>
      <c r="G249" s="6"/>
      <c r="H249" s="6"/>
      <c r="I249" s="6"/>
      <c r="J249" s="6"/>
      <c r="K249" s="6"/>
      <c r="L249" s="6"/>
      <c r="M249" s="6"/>
      <c r="N249" s="6"/>
      <c r="O249" s="6"/>
      <c r="P249" s="6"/>
    </row>
    <row r="250" spans="1:16">
      <c r="A250" s="135" t="s">
        <v>466</v>
      </c>
      <c r="B250" s="135" t="s">
        <v>469</v>
      </c>
      <c r="C250" s="6"/>
      <c r="D250" s="6"/>
      <c r="E250" s="6"/>
      <c r="F250" s="6"/>
      <c r="G250" s="6"/>
      <c r="H250" s="6"/>
      <c r="I250" s="6"/>
      <c r="J250" s="6"/>
      <c r="K250" s="6"/>
      <c r="L250" s="6"/>
      <c r="M250" s="6"/>
      <c r="N250" s="6"/>
      <c r="O250" s="6"/>
      <c r="P250" s="6"/>
    </row>
    <row r="251" spans="1:16">
      <c r="A251" s="58" t="s">
        <v>467</v>
      </c>
      <c r="B251" s="58" t="str">
        <f>IF('印刷用申告書（入力はできません）'!AM95="","",IF('印刷用申告書（入力はできません）'!N98&lt;&gt;"本人",IF('印刷用申告書（入力はできません）'!AM95="特障",IF(VLOOKUP(入力シート!C169,A240:B248,2,FALSE)="同居",530000,300000),260000),IF('印刷用申告書（入力はできません）'!AM95="特障",300000,260000)))</f>
        <v/>
      </c>
      <c r="C251" s="6"/>
      <c r="D251" s="6"/>
      <c r="E251" s="6"/>
      <c r="F251" s="6"/>
      <c r="G251" s="6"/>
      <c r="H251" s="6"/>
      <c r="I251" s="6"/>
      <c r="J251" s="6"/>
      <c r="K251" s="6"/>
      <c r="L251" s="6"/>
      <c r="M251" s="6"/>
      <c r="N251" s="6"/>
      <c r="O251" s="6"/>
      <c r="P251" s="6"/>
    </row>
    <row r="252" spans="1:16">
      <c r="A252" s="58" t="s">
        <v>468</v>
      </c>
      <c r="B252" s="58" t="str">
        <f>IF('印刷用申告書（入力はできません）'!AM106="","",IF('印刷用申告書（入力はできません）'!N109&lt;&gt;"本人",IF('印刷用申告書（入力はできません）'!AM106="特障",IF(VLOOKUP(入力シート!C170,A240:B248,2,FALSE)="同居",530000,300000),260000),IF('印刷用申告書（入力はできません）'!AM106="特障",300000,260000)))</f>
        <v/>
      </c>
      <c r="C252" s="6"/>
      <c r="D252" s="6"/>
      <c r="E252" s="6"/>
      <c r="F252" s="6"/>
      <c r="G252" s="6"/>
      <c r="H252" s="6"/>
      <c r="I252" s="6"/>
      <c r="J252" s="6"/>
      <c r="K252" s="6"/>
      <c r="L252" s="6"/>
      <c r="M252" s="6"/>
      <c r="N252" s="6"/>
      <c r="O252" s="6"/>
      <c r="P252" s="6"/>
    </row>
    <row r="253" spans="1:16">
      <c r="A253" s="135"/>
      <c r="B253" s="135"/>
      <c r="C253" s="6"/>
      <c r="D253" s="6"/>
      <c r="E253" s="6"/>
      <c r="F253" s="6"/>
      <c r="G253" s="6"/>
      <c r="H253" s="6"/>
      <c r="I253" s="6"/>
      <c r="J253" s="6"/>
      <c r="K253" s="6"/>
      <c r="L253" s="6"/>
      <c r="M253" s="6"/>
      <c r="N253" s="6"/>
      <c r="O253" s="6"/>
      <c r="P253" s="6"/>
    </row>
    <row r="254" spans="1:16">
      <c r="A254" s="1" t="s">
        <v>166</v>
      </c>
      <c r="B254" s="1"/>
      <c r="C254" s="1"/>
      <c r="D254" s="1"/>
      <c r="E254" s="6"/>
      <c r="F254" s="6"/>
      <c r="G254" s="6"/>
      <c r="H254" s="6"/>
      <c r="I254" s="6"/>
      <c r="J254" s="6"/>
      <c r="K254" s="6"/>
      <c r="L254" s="6"/>
    </row>
    <row r="255" spans="1:16">
      <c r="A255" s="137" t="s">
        <v>168</v>
      </c>
      <c r="B255" s="137" t="s">
        <v>169</v>
      </c>
      <c r="C255" s="137" t="s">
        <v>170</v>
      </c>
      <c r="D255" s="137" t="s">
        <v>177</v>
      </c>
      <c r="E255" s="6"/>
      <c r="F255" s="6"/>
      <c r="G255" s="6"/>
      <c r="H255" s="6"/>
      <c r="I255" s="6"/>
      <c r="J255" s="6"/>
      <c r="K255" s="6"/>
      <c r="L255" s="6"/>
    </row>
    <row r="256" spans="1:16">
      <c r="A256" s="185" t="s">
        <v>171</v>
      </c>
      <c r="B256" s="185" t="s">
        <v>174</v>
      </c>
      <c r="C256" s="185" t="s">
        <v>175</v>
      </c>
      <c r="D256" s="185" t="s">
        <v>179</v>
      </c>
      <c r="E256" s="6"/>
      <c r="F256" s="6"/>
      <c r="G256" s="6"/>
      <c r="H256" s="6"/>
      <c r="I256" s="6"/>
      <c r="J256" s="6"/>
      <c r="K256" s="6"/>
      <c r="L256" s="6"/>
    </row>
    <row r="257" spans="1:18">
      <c r="A257" s="185" t="s">
        <v>172</v>
      </c>
      <c r="B257" s="185" t="s">
        <v>173</v>
      </c>
      <c r="C257" s="185" t="s">
        <v>176</v>
      </c>
      <c r="D257" s="185" t="s">
        <v>178</v>
      </c>
      <c r="E257" s="6"/>
      <c r="F257" s="6"/>
      <c r="G257" s="6"/>
      <c r="H257" s="6"/>
      <c r="I257" s="6"/>
      <c r="J257" s="6"/>
      <c r="K257" s="6"/>
      <c r="L257" s="6"/>
      <c r="M257" s="6"/>
      <c r="N257" s="6"/>
      <c r="O257" s="6"/>
      <c r="P257" s="6"/>
    </row>
    <row r="258" spans="1:18">
      <c r="A258" s="57"/>
      <c r="B258" s="57"/>
      <c r="C258" s="57"/>
      <c r="D258" s="57"/>
      <c r="E258" s="6"/>
      <c r="F258" s="6"/>
      <c r="G258" s="6"/>
      <c r="H258" s="6"/>
      <c r="I258" s="6"/>
      <c r="J258" s="6"/>
      <c r="K258" s="6"/>
      <c r="L258" s="6"/>
      <c r="M258" s="6"/>
      <c r="N258" s="6"/>
      <c r="O258" s="6"/>
      <c r="P258" s="6"/>
    </row>
    <row r="259" spans="1:18" s="437" customFormat="1">
      <c r="A259" s="436" t="s">
        <v>929</v>
      </c>
      <c r="B259" s="436"/>
      <c r="C259" s="436"/>
      <c r="D259" s="436"/>
      <c r="E259" s="248"/>
      <c r="F259" s="248"/>
      <c r="G259" s="248"/>
      <c r="H259" s="248"/>
      <c r="I259" s="248"/>
      <c r="J259" s="248"/>
      <c r="K259" s="248"/>
      <c r="L259" s="248"/>
      <c r="M259" s="248"/>
      <c r="N259" s="248"/>
      <c r="O259" s="248"/>
      <c r="P259" s="248"/>
    </row>
    <row r="260" spans="1:18" s="437" customFormat="1">
      <c r="A260" s="438" t="s">
        <v>141</v>
      </c>
      <c r="B260" s="438"/>
      <c r="C260" s="436"/>
      <c r="D260" s="436"/>
      <c r="E260" s="248"/>
      <c r="F260" s="248"/>
      <c r="G260" s="248"/>
      <c r="H260" s="248"/>
      <c r="I260" s="248"/>
      <c r="J260" s="248"/>
      <c r="K260" s="248"/>
      <c r="L260" s="248"/>
      <c r="M260" s="248"/>
      <c r="N260" s="248"/>
      <c r="O260" s="248"/>
      <c r="P260" s="248"/>
    </row>
    <row r="261" spans="1:18" s="437" customFormat="1">
      <c r="A261" s="196" t="str">
        <f>IF(C268&gt;5000000,"",IF(E269&gt;0,"","寡婦"))</f>
        <v>寡婦</v>
      </c>
      <c r="B261" s="196" t="str">
        <f>IF(C269&gt;5000000,"","ひとり親")</f>
        <v>ひとり親</v>
      </c>
      <c r="C261" s="436"/>
      <c r="D261" s="436"/>
      <c r="E261" s="248"/>
      <c r="F261" s="248"/>
      <c r="G261" s="248"/>
      <c r="H261" s="248"/>
      <c r="I261" s="248"/>
      <c r="J261" s="248"/>
      <c r="K261" s="248"/>
      <c r="L261" s="248"/>
      <c r="M261" s="248"/>
      <c r="N261" s="248"/>
      <c r="O261" s="248"/>
      <c r="P261" s="248"/>
    </row>
    <row r="262" spans="1:18" s="437" customFormat="1">
      <c r="A262" s="196" t="s">
        <v>181</v>
      </c>
      <c r="B262" s="196" t="s">
        <v>916</v>
      </c>
      <c r="C262" s="436"/>
      <c r="D262" s="436"/>
      <c r="E262" s="248"/>
      <c r="F262" s="248"/>
      <c r="G262" s="248"/>
      <c r="H262" s="248"/>
      <c r="I262" s="248"/>
      <c r="J262" s="248"/>
      <c r="K262" s="248"/>
      <c r="L262" s="248"/>
      <c r="M262" s="248"/>
      <c r="N262" s="248"/>
      <c r="O262" s="248"/>
      <c r="P262" s="248"/>
    </row>
    <row r="263" spans="1:18" s="437" customFormat="1">
      <c r="A263" s="196" t="s">
        <v>227</v>
      </c>
      <c r="B263" s="196"/>
      <c r="C263" s="436"/>
      <c r="D263" s="436"/>
      <c r="E263" s="248"/>
      <c r="F263" s="248"/>
      <c r="G263" s="248"/>
      <c r="H263" s="248"/>
      <c r="I263" s="248"/>
      <c r="J263" s="248"/>
      <c r="K263" s="248"/>
      <c r="L263" s="248"/>
      <c r="M263" s="248"/>
      <c r="N263" s="248"/>
      <c r="O263" s="248"/>
      <c r="P263" s="248"/>
    </row>
    <row r="264" spans="1:18" s="437" customFormat="1">
      <c r="A264" s="196" t="s">
        <v>182</v>
      </c>
      <c r="B264" s="196"/>
      <c r="C264" s="436"/>
      <c r="D264" s="436"/>
      <c r="E264" s="248"/>
      <c r="F264" s="248"/>
      <c r="G264" s="248"/>
      <c r="H264" s="248"/>
      <c r="I264" s="248"/>
      <c r="J264" s="248"/>
      <c r="K264" s="248"/>
      <c r="L264" s="248"/>
      <c r="M264" s="248"/>
      <c r="N264" s="248"/>
      <c r="O264" s="248"/>
      <c r="P264" s="248"/>
    </row>
    <row r="265" spans="1:18" s="437" customFormat="1">
      <c r="A265" s="196" t="s">
        <v>183</v>
      </c>
      <c r="B265" s="196"/>
      <c r="C265" s="436"/>
      <c r="D265" s="436"/>
      <c r="E265" s="248"/>
      <c r="F265" s="248"/>
      <c r="G265" s="248"/>
      <c r="H265" s="248"/>
      <c r="I265" s="248"/>
      <c r="J265" s="248"/>
      <c r="K265" s="248"/>
      <c r="L265" s="248"/>
      <c r="M265" s="248"/>
      <c r="N265" s="248"/>
      <c r="O265" s="248"/>
      <c r="P265" s="248"/>
    </row>
    <row r="266" spans="1:18" s="437" customFormat="1">
      <c r="A266" s="248"/>
      <c r="B266" s="248"/>
      <c r="C266" s="248"/>
      <c r="D266" s="248"/>
      <c r="E266" s="248"/>
      <c r="F266" s="248"/>
      <c r="G266" s="248"/>
      <c r="H266" s="248"/>
      <c r="I266" s="248"/>
      <c r="J266" s="248"/>
      <c r="K266" s="248"/>
      <c r="L266" s="248"/>
      <c r="M266" s="248"/>
      <c r="N266" s="248"/>
      <c r="O266" s="248"/>
      <c r="P266" s="248"/>
    </row>
    <row r="267" spans="1:18" s="437" customFormat="1">
      <c r="A267" s="248"/>
      <c r="B267" s="193" t="s">
        <v>470</v>
      </c>
      <c r="C267" s="193" t="s">
        <v>586</v>
      </c>
      <c r="D267" s="193" t="s">
        <v>597</v>
      </c>
      <c r="E267" s="193" t="s">
        <v>587</v>
      </c>
      <c r="F267" s="193" t="s">
        <v>599</v>
      </c>
      <c r="G267" s="193" t="s">
        <v>595</v>
      </c>
      <c r="H267" s="193" t="s">
        <v>596</v>
      </c>
      <c r="I267" s="193" t="s">
        <v>946</v>
      </c>
      <c r="J267" s="233"/>
      <c r="K267" s="233"/>
      <c r="L267" s="248"/>
      <c r="M267" s="248"/>
      <c r="N267" s="248"/>
      <c r="O267" s="248"/>
      <c r="P267" s="248"/>
      <c r="Q267" s="248"/>
      <c r="R267" s="248"/>
    </row>
    <row r="268" spans="1:18" s="437" customFormat="1">
      <c r="A268" s="193" t="s">
        <v>945</v>
      </c>
      <c r="B268" s="193" t="str">
        <f>IF(C268&lt;5000001,IF(I268="○",IF(G268="○",260000,IF(AND(H268="○",D268="○"),260000,"")),""),"")</f>
        <v/>
      </c>
      <c r="C268" s="193">
        <f>IF('印刷用申告書（入力はできません）'!BW122="",0,'印刷用申告書（入力はできません）'!BW122)</f>
        <v>0</v>
      </c>
      <c r="D268" s="193" t="str">
        <f>IF(OR(A298&gt;0,COUNTIF(D312:D314,"")&lt;3),"○","")</f>
        <v/>
      </c>
      <c r="E268" s="439"/>
      <c r="F268" s="439"/>
      <c r="G268" s="193" t="str">
        <f>IF(OR(入力シート!F177='計算シート（非表示）'!A262,入力シート!F177=A264,入力シート!F177=A265),"○","")</f>
        <v/>
      </c>
      <c r="H268" s="193" t="str">
        <f>IF(入力シート!F177='計算シート（非表示）'!A263,"○","")</f>
        <v/>
      </c>
      <c r="I268" s="193" t="str">
        <f>IF(入力シート!C177="寡婦","○","")</f>
        <v/>
      </c>
      <c r="J268" s="233"/>
      <c r="K268" s="232"/>
      <c r="L268" s="248"/>
      <c r="M268" s="248"/>
      <c r="N268" s="248"/>
      <c r="O268" s="248"/>
      <c r="P268" s="248"/>
      <c r="Q268" s="248"/>
      <c r="R268" s="248"/>
    </row>
    <row r="269" spans="1:18" s="437" customFormat="1">
      <c r="A269" s="193" t="s">
        <v>944</v>
      </c>
      <c r="B269" s="193" t="str">
        <f>IF(C269&lt;5000001,IF(I269="○",300000,""),"")</f>
        <v/>
      </c>
      <c r="C269" s="193">
        <f>IF('印刷用申告書（入力はできません）'!BW122="",0,'印刷用申告書（入力はできません）'!BW122)</f>
        <v>0</v>
      </c>
      <c r="D269" s="439"/>
      <c r="E269" s="193">
        <f>IF(SUM(COUNTA(H294:H297),COUNTA(D312:D314),COUNTA(C179:C181))&gt;0,SUM(C182,COUNTIF(H294:H297,"子"),COUNTIF(D312:D314,"子")),"")</f>
        <v>0</v>
      </c>
      <c r="F269" s="193" t="str">
        <f>IF(SUM(COUNTIF(H294:H297,"子"),COUNTIF(D312:D314,"子"))=0,"",SUM(COUNTIF(H294:H297,"子"),COUNTIF(D312:D314,"子")))</f>
        <v/>
      </c>
      <c r="G269" s="439"/>
      <c r="H269" s="439"/>
      <c r="I269" s="193" t="str">
        <f>IF(入力シート!C177="ひとり親","○","")</f>
        <v/>
      </c>
      <c r="J269" s="233"/>
      <c r="K269" s="233"/>
      <c r="L269" s="248"/>
      <c r="M269" s="248"/>
      <c r="N269" s="248"/>
      <c r="O269" s="248"/>
      <c r="P269" s="248"/>
    </row>
    <row r="270" spans="1:18">
      <c r="A270" s="6"/>
      <c r="B270" s="6"/>
      <c r="C270" s="6"/>
      <c r="D270" s="6"/>
      <c r="E270" s="6"/>
      <c r="F270" s="6"/>
      <c r="G270" s="6"/>
      <c r="H270" s="6"/>
      <c r="I270" s="6"/>
      <c r="J270" s="6"/>
      <c r="K270" s="6"/>
      <c r="L270" s="6"/>
      <c r="M270" s="6"/>
      <c r="N270" s="6"/>
      <c r="O270" s="6"/>
      <c r="P270" s="6"/>
    </row>
    <row r="271" spans="1:18">
      <c r="A271" s="6" t="s">
        <v>459</v>
      </c>
      <c r="B271" s="6"/>
      <c r="C271" s="6"/>
      <c r="D271" s="72" t="str">
        <f>IF(AND('印刷用申告書（入力はできません）'!BW122&gt;9500000,'印刷用申告書（入力はできません）'!BW122&lt;10000000,A273&lt;&gt;"",C273&lt;380000),"○","")</f>
        <v/>
      </c>
      <c r="E271" s="72" t="str">
        <f>IF(D271="○",IF(B273&lt;VALUE(D291&amp;"0102"),"○",""),"")</f>
        <v/>
      </c>
      <c r="F271" s="6"/>
      <c r="G271" s="6"/>
      <c r="H271" s="6"/>
      <c r="I271" s="6"/>
      <c r="J271" s="6"/>
      <c r="K271" s="6"/>
      <c r="L271" s="6"/>
      <c r="M271" s="6"/>
      <c r="N271" s="6"/>
      <c r="O271" s="6"/>
      <c r="P271" s="6"/>
    </row>
    <row r="272" spans="1:18">
      <c r="A272" s="110" t="s">
        <v>547</v>
      </c>
      <c r="B272" s="72" t="s">
        <v>545</v>
      </c>
      <c r="C272" s="72" t="s">
        <v>546</v>
      </c>
      <c r="D272" s="72" t="s">
        <v>543</v>
      </c>
      <c r="E272" s="72" t="s">
        <v>544</v>
      </c>
      <c r="F272" s="72" t="s">
        <v>971</v>
      </c>
      <c r="G272" s="72" t="s">
        <v>972</v>
      </c>
      <c r="H272" s="72" t="s">
        <v>973</v>
      </c>
      <c r="I272" s="257"/>
      <c r="J272" s="6"/>
      <c r="K272" s="6"/>
      <c r="L272" s="6"/>
      <c r="M272" s="6"/>
      <c r="N272" s="6"/>
      <c r="O272" s="6"/>
      <c r="P272" s="6"/>
      <c r="Q272" s="6"/>
      <c r="R272" s="6"/>
    </row>
    <row r="273" spans="1:18">
      <c r="A273" s="110" t="str">
        <f>IF(COUNTA(入力シート!F147,入力シート!Q147,入力シート!S147,入力シート!V147,入力シート!X147,入力シート!Z147,入力シート!Q148)=7,"○","")</f>
        <v/>
      </c>
      <c r="B273" s="110" t="str">
        <f>IF('印刷用申告書（入力はできません）'!AK117="","",VALUE(TEXT('印刷用申告書（入力はできません）'!AK117,"yyyymmdd")))</f>
        <v/>
      </c>
      <c r="C273" s="110" t="str">
        <f>'印刷用申告書（入力はできません）'!AK121</f>
        <v/>
      </c>
      <c r="D273" s="72" t="str">
        <f>IF(AND('印刷用申告書（入力はできません）'!BW122&lt;9000000,A273&lt;&gt;"",C273&lt;480000),"○","")</f>
        <v/>
      </c>
      <c r="E273" s="72" t="str">
        <f>IF(D273="○",IF(B273&lt;VALUE(D291&amp;"0102"),"○",""),"")</f>
        <v/>
      </c>
      <c r="F273" s="72" t="str">
        <f>IF(AND('印刷用申告書（入力はできません）'!BW122&lt;9000000,A273&lt;&gt;"",C273&gt;480000,C273&lt;1330000),"○","")</f>
        <v/>
      </c>
      <c r="G273" s="72" t="str">
        <f>IF(AND('印刷用申告書（入力はできません）'!BW122&gt;9000000,'印刷用申告書（入力はできません）'!BW122&lt;9500000,A273&lt;&gt;"",C273&gt;480000,C273&lt;1330000),"○","")</f>
        <v/>
      </c>
      <c r="H273" s="72" t="str">
        <f>IF(AND('印刷用申告書（入力はできません）'!BW122&gt;9500000,'印刷用申告書（入力はできません）'!BW122&lt;10000000,A273&lt;&gt;"",C273&gt;480000,C273&lt;1330000),"○","")</f>
        <v/>
      </c>
      <c r="I273" s="6"/>
      <c r="J273" s="6"/>
      <c r="K273" s="6"/>
      <c r="L273" s="6"/>
      <c r="M273" s="6"/>
      <c r="N273" s="6"/>
      <c r="O273" s="6"/>
      <c r="P273" s="6"/>
      <c r="Q273" s="6"/>
      <c r="R273" s="6"/>
    </row>
    <row r="274" spans="1:18">
      <c r="A274" s="197"/>
      <c r="B274" s="197" t="s">
        <v>457</v>
      </c>
      <c r="C274" s="6"/>
      <c r="D274" s="72" t="str">
        <f>IF(AND('印刷用申告書（入力はできません）'!BW122&gt;9000000,'印刷用申告書（入力はできません）'!BW122&lt;9500000,A273&lt;&gt;"",C273&lt;380000),"○","")</f>
        <v/>
      </c>
      <c r="E274" s="72" t="str">
        <f>IF(D274="○",IF(B273&lt;VALUE(D291&amp;"0102"),"○",""),"")</f>
        <v/>
      </c>
      <c r="F274" s="6"/>
      <c r="G274" s="6"/>
      <c r="H274" s="6"/>
      <c r="I274" s="6"/>
      <c r="J274" s="6"/>
      <c r="K274" s="6"/>
      <c r="L274" s="6"/>
      <c r="M274" s="6"/>
      <c r="N274" s="6"/>
      <c r="O274" s="6"/>
      <c r="P274" s="6"/>
    </row>
    <row r="275" spans="1:18">
      <c r="A275" s="72" t="s">
        <v>456</v>
      </c>
      <c r="B275" s="72" t="str">
        <f>IF(COUNTBLANK(D273:E273)=2,"",IF(COUNTBLANK(D273:E273)=1,330000,380000))</f>
        <v/>
      </c>
      <c r="C275" s="72" t="str">
        <f>IF(COUNTBLANK(D274:E274)=2,"",IF(COUNTBLANK(D274:E274)=1,220000,260000))</f>
        <v/>
      </c>
      <c r="D275" s="72" t="str">
        <f>IF(COUNTBLANK(D271:E271)=2,"",IF(COUNTBLANK(D271:E271)=1,110000,130000))</f>
        <v/>
      </c>
      <c r="E275" s="6"/>
      <c r="F275" s="6"/>
      <c r="G275" s="6"/>
      <c r="H275" s="6"/>
      <c r="I275" s="6"/>
      <c r="J275" s="6"/>
      <c r="K275" s="6"/>
      <c r="L275" s="6"/>
      <c r="M275" s="6"/>
      <c r="N275" s="6"/>
      <c r="O275" s="6"/>
      <c r="P275" s="6"/>
    </row>
    <row r="276" spans="1:18">
      <c r="A276" s="72" t="s">
        <v>458</v>
      </c>
      <c r="B276" s="72" t="str">
        <f>IF(COUNTIF(A279:A286,"○")=0,"",VLOOKUP("○",A279:D286,4,FALSE))</f>
        <v/>
      </c>
      <c r="C276" s="72" t="str">
        <f>IF(COUNTIF(F279:F286,"○")=0,"",VLOOKUP("○",F279:I286,4,FALSE))</f>
        <v/>
      </c>
      <c r="D276" s="72" t="str">
        <f>IF(COUNTIF(K279:K286,"○")=0,"",VLOOKUP("○",K279:N286,4,FALSE))</f>
        <v/>
      </c>
      <c r="E276" s="6"/>
      <c r="F276" s="6"/>
      <c r="G276" s="6"/>
      <c r="H276" s="6"/>
      <c r="I276" s="6"/>
      <c r="J276" s="6"/>
      <c r="K276" s="6"/>
      <c r="L276" s="6"/>
      <c r="M276" s="6"/>
      <c r="N276" s="6"/>
      <c r="O276" s="6"/>
      <c r="P276" s="6"/>
    </row>
    <row r="277" spans="1:18">
      <c r="A277" s="233"/>
      <c r="B277" s="233"/>
      <c r="C277" s="248"/>
      <c r="D277" s="248"/>
      <c r="E277" s="248"/>
      <c r="F277" s="248"/>
      <c r="G277" s="248"/>
      <c r="H277" s="248"/>
      <c r="I277" s="248"/>
      <c r="J277" s="248"/>
      <c r="K277" s="248"/>
      <c r="L277" s="248"/>
      <c r="M277" s="248"/>
      <c r="N277" s="248"/>
      <c r="O277" s="248"/>
      <c r="P277" s="6"/>
    </row>
    <row r="278" spans="1:18">
      <c r="A278" s="193" t="s">
        <v>551</v>
      </c>
      <c r="B278" s="193" t="s">
        <v>548</v>
      </c>
      <c r="C278" s="193" t="s">
        <v>549</v>
      </c>
      <c r="D278" s="193" t="s">
        <v>550</v>
      </c>
      <c r="E278" s="248"/>
      <c r="F278" s="193" t="s">
        <v>551</v>
      </c>
      <c r="G278" s="193" t="s">
        <v>548</v>
      </c>
      <c r="H278" s="193" t="s">
        <v>549</v>
      </c>
      <c r="I278" s="193" t="s">
        <v>457</v>
      </c>
      <c r="J278" s="248"/>
      <c r="K278" s="193" t="s">
        <v>551</v>
      </c>
      <c r="L278" s="193" t="s">
        <v>548</v>
      </c>
      <c r="M278" s="193" t="s">
        <v>549</v>
      </c>
      <c r="N278" s="193" t="s">
        <v>457</v>
      </c>
      <c r="O278" s="248"/>
      <c r="P278" s="6"/>
    </row>
    <row r="279" spans="1:18">
      <c r="A279" s="193" t="str">
        <f t="shared" ref="A279:A286" si="10">IF(AND($F$273&lt;&gt;"",B279&lt;=$C$273,$C$273&lt;=C279),"○","")</f>
        <v/>
      </c>
      <c r="B279" s="193">
        <v>480001</v>
      </c>
      <c r="C279" s="193">
        <v>1000000</v>
      </c>
      <c r="D279" s="193">
        <v>330000</v>
      </c>
      <c r="E279" s="248"/>
      <c r="F279" s="193" t="str">
        <f t="shared" ref="F279:F286" si="11">IF(AND($G$273&lt;&gt;"",G279&lt;=$C$273,$C$273&lt;=H279),"○","")</f>
        <v/>
      </c>
      <c r="G279" s="193">
        <v>480001</v>
      </c>
      <c r="H279" s="193">
        <v>1000000</v>
      </c>
      <c r="I279" s="193">
        <v>220000</v>
      </c>
      <c r="J279" s="248"/>
      <c r="K279" s="193" t="str">
        <f t="shared" ref="K279:K286" si="12">IF(AND($H$273&lt;&gt;"",L279&lt;=$C$273,$C$273&lt;=M279),"○","")</f>
        <v/>
      </c>
      <c r="L279" s="193">
        <v>480001</v>
      </c>
      <c r="M279" s="193">
        <v>1000000</v>
      </c>
      <c r="N279" s="193">
        <v>110000</v>
      </c>
      <c r="O279" s="248"/>
      <c r="P279" s="6"/>
    </row>
    <row r="280" spans="1:18">
      <c r="A280" s="193" t="str">
        <f t="shared" si="10"/>
        <v/>
      </c>
      <c r="B280" s="193">
        <v>1000001</v>
      </c>
      <c r="C280" s="193">
        <v>1050000</v>
      </c>
      <c r="D280" s="193">
        <v>310000</v>
      </c>
      <c r="E280" s="248"/>
      <c r="F280" s="193" t="str">
        <f t="shared" si="11"/>
        <v/>
      </c>
      <c r="G280" s="193">
        <v>1000001</v>
      </c>
      <c r="H280" s="193">
        <v>1050000</v>
      </c>
      <c r="I280" s="193">
        <v>210000</v>
      </c>
      <c r="J280" s="248"/>
      <c r="K280" s="193" t="str">
        <f t="shared" si="12"/>
        <v/>
      </c>
      <c r="L280" s="193">
        <v>1000001</v>
      </c>
      <c r="M280" s="193">
        <v>1050000</v>
      </c>
      <c r="N280" s="193">
        <v>110000</v>
      </c>
      <c r="O280" s="248"/>
      <c r="P280" s="6"/>
    </row>
    <row r="281" spans="1:18">
      <c r="A281" s="193" t="str">
        <f t="shared" si="10"/>
        <v/>
      </c>
      <c r="B281" s="193">
        <v>1050001</v>
      </c>
      <c r="C281" s="193">
        <v>1100000</v>
      </c>
      <c r="D281" s="193">
        <v>260000</v>
      </c>
      <c r="E281" s="248"/>
      <c r="F281" s="193" t="str">
        <f t="shared" si="11"/>
        <v/>
      </c>
      <c r="G281" s="193">
        <v>1050001</v>
      </c>
      <c r="H281" s="193">
        <v>1100000</v>
      </c>
      <c r="I281" s="193">
        <v>180000</v>
      </c>
      <c r="J281" s="248"/>
      <c r="K281" s="193" t="str">
        <f t="shared" si="12"/>
        <v/>
      </c>
      <c r="L281" s="193">
        <v>1050001</v>
      </c>
      <c r="M281" s="193">
        <v>1100000</v>
      </c>
      <c r="N281" s="193">
        <v>90000</v>
      </c>
      <c r="O281" s="248"/>
      <c r="P281" s="6"/>
    </row>
    <row r="282" spans="1:18">
      <c r="A282" s="193" t="str">
        <f t="shared" si="10"/>
        <v/>
      </c>
      <c r="B282" s="193">
        <v>1100001</v>
      </c>
      <c r="C282" s="193">
        <v>1150000</v>
      </c>
      <c r="D282" s="193">
        <v>210000</v>
      </c>
      <c r="E282" s="248"/>
      <c r="F282" s="193" t="str">
        <f t="shared" si="11"/>
        <v/>
      </c>
      <c r="G282" s="193">
        <v>1100001</v>
      </c>
      <c r="H282" s="193">
        <v>1150000</v>
      </c>
      <c r="I282" s="193">
        <v>140000</v>
      </c>
      <c r="J282" s="248"/>
      <c r="K282" s="193" t="str">
        <f t="shared" si="12"/>
        <v/>
      </c>
      <c r="L282" s="193">
        <v>1100001</v>
      </c>
      <c r="M282" s="193">
        <v>1150000</v>
      </c>
      <c r="N282" s="193">
        <v>70000</v>
      </c>
      <c r="O282" s="248"/>
      <c r="P282" s="6"/>
    </row>
    <row r="283" spans="1:18">
      <c r="A283" s="193" t="str">
        <f t="shared" si="10"/>
        <v/>
      </c>
      <c r="B283" s="193">
        <v>1150001</v>
      </c>
      <c r="C283" s="193">
        <v>1200000</v>
      </c>
      <c r="D283" s="193">
        <v>160000</v>
      </c>
      <c r="E283" s="248"/>
      <c r="F283" s="193" t="str">
        <f t="shared" si="11"/>
        <v/>
      </c>
      <c r="G283" s="193">
        <v>1150001</v>
      </c>
      <c r="H283" s="193">
        <v>1200000</v>
      </c>
      <c r="I283" s="193">
        <v>110000</v>
      </c>
      <c r="J283" s="248"/>
      <c r="K283" s="193" t="str">
        <f t="shared" si="12"/>
        <v/>
      </c>
      <c r="L283" s="193">
        <v>1150001</v>
      </c>
      <c r="M283" s="193">
        <v>1200000</v>
      </c>
      <c r="N283" s="193">
        <v>60000</v>
      </c>
      <c r="O283" s="248"/>
      <c r="P283" s="6"/>
    </row>
    <row r="284" spans="1:18">
      <c r="A284" s="193" t="str">
        <f t="shared" si="10"/>
        <v/>
      </c>
      <c r="B284" s="193">
        <v>1200001</v>
      </c>
      <c r="C284" s="193">
        <v>1250000</v>
      </c>
      <c r="D284" s="193">
        <v>110000</v>
      </c>
      <c r="E284" s="248"/>
      <c r="F284" s="193" t="str">
        <f t="shared" si="11"/>
        <v/>
      </c>
      <c r="G284" s="193">
        <v>1200001</v>
      </c>
      <c r="H284" s="193">
        <v>1250000</v>
      </c>
      <c r="I284" s="193">
        <v>80000</v>
      </c>
      <c r="J284" s="248"/>
      <c r="K284" s="193" t="str">
        <f t="shared" si="12"/>
        <v/>
      </c>
      <c r="L284" s="193">
        <v>1200001</v>
      </c>
      <c r="M284" s="193">
        <v>1250000</v>
      </c>
      <c r="N284" s="193">
        <v>40000</v>
      </c>
      <c r="O284" s="248"/>
      <c r="P284" s="6"/>
    </row>
    <row r="285" spans="1:18">
      <c r="A285" s="193" t="str">
        <f t="shared" si="10"/>
        <v/>
      </c>
      <c r="B285" s="193">
        <v>1250001</v>
      </c>
      <c r="C285" s="193">
        <v>1300000</v>
      </c>
      <c r="D285" s="193">
        <v>60000</v>
      </c>
      <c r="E285" s="248"/>
      <c r="F285" s="193" t="str">
        <f t="shared" si="11"/>
        <v/>
      </c>
      <c r="G285" s="193">
        <v>1250001</v>
      </c>
      <c r="H285" s="193">
        <v>1300000</v>
      </c>
      <c r="I285" s="193">
        <v>40000</v>
      </c>
      <c r="J285" s="248"/>
      <c r="K285" s="193" t="str">
        <f t="shared" si="12"/>
        <v/>
      </c>
      <c r="L285" s="193">
        <v>1250001</v>
      </c>
      <c r="M285" s="193">
        <v>1300000</v>
      </c>
      <c r="N285" s="193">
        <v>20000</v>
      </c>
      <c r="O285" s="248"/>
      <c r="P285" s="6"/>
    </row>
    <row r="286" spans="1:18">
      <c r="A286" s="193" t="str">
        <f t="shared" si="10"/>
        <v/>
      </c>
      <c r="B286" s="193">
        <v>1300001</v>
      </c>
      <c r="C286" s="193">
        <v>1330000</v>
      </c>
      <c r="D286" s="193">
        <v>30000</v>
      </c>
      <c r="E286" s="248"/>
      <c r="F286" s="193" t="str">
        <f t="shared" si="11"/>
        <v/>
      </c>
      <c r="G286" s="193">
        <v>1300001</v>
      </c>
      <c r="H286" s="193">
        <v>1330000</v>
      </c>
      <c r="I286" s="193">
        <v>20000</v>
      </c>
      <c r="J286" s="248"/>
      <c r="K286" s="193" t="str">
        <f t="shared" si="12"/>
        <v/>
      </c>
      <c r="L286" s="193">
        <v>1300001</v>
      </c>
      <c r="M286" s="193">
        <v>1330000</v>
      </c>
      <c r="N286" s="193">
        <v>10000</v>
      </c>
      <c r="O286" s="248"/>
      <c r="P286" s="6"/>
    </row>
    <row r="287" spans="1:18">
      <c r="A287" s="248"/>
      <c r="B287" s="248"/>
      <c r="C287" s="248"/>
      <c r="D287" s="248"/>
      <c r="E287" s="248"/>
      <c r="F287" s="248"/>
      <c r="G287" s="248"/>
      <c r="H287" s="248"/>
      <c r="I287" s="248"/>
      <c r="J287" s="248"/>
      <c r="K287" s="248"/>
      <c r="L287" s="248"/>
      <c r="M287" s="248"/>
      <c r="N287" s="248"/>
      <c r="O287" s="248"/>
      <c r="P287" s="6"/>
    </row>
    <row r="288" spans="1:18">
      <c r="A288" s="6" t="s">
        <v>513</v>
      </c>
      <c r="B288" s="6" t="s">
        <v>515</v>
      </c>
      <c r="C288" s="6" t="s">
        <v>516</v>
      </c>
      <c r="D288" s="6" t="s">
        <v>517</v>
      </c>
      <c r="E288" s="6"/>
      <c r="F288" s="6"/>
      <c r="G288" s="6"/>
      <c r="H288" s="6"/>
      <c r="I288" s="6"/>
      <c r="J288" s="6"/>
      <c r="K288" s="6"/>
      <c r="L288" s="6"/>
      <c r="M288" s="6"/>
      <c r="N288" s="6"/>
      <c r="O288" s="6"/>
      <c r="P288" s="6"/>
      <c r="Q288" s="6"/>
    </row>
    <row r="289" spans="1:19">
      <c r="A289" s="72" t="s">
        <v>519</v>
      </c>
      <c r="B289" s="193" t="str">
        <f t="shared" ref="B289:B290" si="13">TEXT(D289&amp;"年"&amp;1&amp;"月"&amp;1&amp;"日","ggg")</f>
        <v>平成</v>
      </c>
      <c r="C289" s="193">
        <f>VALUE(TEXT(D289&amp;"年"&amp;1&amp;"月"&amp;1&amp;"日","e"))</f>
        <v>17</v>
      </c>
      <c r="D289" s="192">
        <f>VALUE(C4-19)</f>
        <v>2005</v>
      </c>
      <c r="E289" s="6"/>
      <c r="F289" s="6"/>
      <c r="G289" s="6"/>
      <c r="H289" s="6"/>
      <c r="I289" s="6"/>
      <c r="J289" s="6"/>
      <c r="K289" s="6"/>
      <c r="L289" s="6"/>
      <c r="M289" s="6"/>
      <c r="N289" s="6"/>
      <c r="O289" s="6"/>
      <c r="P289" s="6"/>
      <c r="Q289" s="6"/>
    </row>
    <row r="290" spans="1:19">
      <c r="A290" s="72" t="s">
        <v>520</v>
      </c>
      <c r="B290" s="193" t="str">
        <f t="shared" si="13"/>
        <v>平成</v>
      </c>
      <c r="C290" s="193">
        <f t="shared" ref="C290:C291" si="14">VALUE(TEXT(D290&amp;"年"&amp;1&amp;"月"&amp;1&amp;"日","e"))</f>
        <v>13</v>
      </c>
      <c r="D290" s="192">
        <f>VALUE(C4-23)</f>
        <v>2001</v>
      </c>
      <c r="E290" s="6"/>
      <c r="F290" s="6"/>
      <c r="G290" s="6"/>
      <c r="H290" s="6"/>
      <c r="I290" s="6"/>
      <c r="J290" s="6"/>
      <c r="K290" s="6"/>
      <c r="L290" s="6"/>
      <c r="M290" s="6"/>
      <c r="N290" s="6"/>
      <c r="O290" s="6"/>
      <c r="P290" s="6"/>
      <c r="Q290" s="6"/>
    </row>
    <row r="291" spans="1:19">
      <c r="A291" s="72" t="s">
        <v>518</v>
      </c>
      <c r="B291" s="193" t="str">
        <f>TEXT(D291&amp;"年"&amp;1&amp;"月"&amp;1&amp;"日","ggg")</f>
        <v>昭和</v>
      </c>
      <c r="C291" s="193">
        <f t="shared" si="14"/>
        <v>29</v>
      </c>
      <c r="D291" s="192">
        <f>C4-70</f>
        <v>1954</v>
      </c>
      <c r="E291" s="6"/>
      <c r="F291" s="6"/>
      <c r="G291" s="6"/>
      <c r="H291" s="6"/>
      <c r="I291" s="6"/>
      <c r="J291" s="6"/>
      <c r="K291" s="6"/>
      <c r="L291" s="6"/>
      <c r="M291" s="6"/>
      <c r="N291" s="6"/>
      <c r="O291" s="6"/>
      <c r="P291" s="6"/>
      <c r="Q291" s="6"/>
    </row>
    <row r="292" spans="1:19">
      <c r="A292" s="6"/>
      <c r="B292" s="6"/>
      <c r="C292" s="6"/>
      <c r="D292" s="6"/>
      <c r="E292" s="6"/>
      <c r="F292" s="6"/>
      <c r="G292" s="6"/>
      <c r="H292" s="6"/>
      <c r="I292" s="6"/>
      <c r="J292" s="6"/>
      <c r="K292" s="6"/>
      <c r="L292" s="6"/>
      <c r="M292" s="6"/>
      <c r="N292" s="6"/>
      <c r="O292" s="6"/>
      <c r="P292" s="6"/>
    </row>
    <row r="293" spans="1:19">
      <c r="A293" s="6" t="s">
        <v>514</v>
      </c>
      <c r="B293" s="72" t="s">
        <v>536</v>
      </c>
      <c r="C293" s="72" t="s">
        <v>537</v>
      </c>
      <c r="D293" s="72" t="s">
        <v>533</v>
      </c>
      <c r="E293" s="72" t="s">
        <v>532</v>
      </c>
      <c r="F293" s="72" t="s">
        <v>535</v>
      </c>
      <c r="G293" s="72" t="s">
        <v>531</v>
      </c>
      <c r="H293" s="72" t="s">
        <v>534</v>
      </c>
      <c r="I293" s="72" t="s">
        <v>591</v>
      </c>
      <c r="J293" s="6"/>
      <c r="K293" s="6"/>
      <c r="L293" s="6"/>
      <c r="M293" s="6"/>
      <c r="N293" s="6"/>
      <c r="O293" s="6"/>
      <c r="P293" s="6"/>
      <c r="Q293" s="6"/>
      <c r="R293" s="6"/>
      <c r="S293" s="6"/>
    </row>
    <row r="294" spans="1:19">
      <c r="A294" s="112" t="str">
        <f>IF(B294&lt;&gt;"",330000,IF(C294&lt;&gt;"",450000,IF(E294&lt;&gt;"",450000,IF(D294&lt;&gt;"",380000,""))))</f>
        <v/>
      </c>
      <c r="B294" s="137" t="str">
        <f>IF(G294&lt;VALUE(D317&amp;"01"&amp;"02"),IF(AND(F294&lt;&gt;"",C294="",D294=""),"○",""),"")</f>
        <v/>
      </c>
      <c r="C294" s="194" t="str">
        <f>IF(AND(VALUE($D$290&amp;"01"&amp;"01")&lt;G294,G294&lt;VALUE($D$289&amp;"01"&amp;"02")),"○","")</f>
        <v/>
      </c>
      <c r="D294" s="195" t="str">
        <f>IF(G294&lt;VALUE($D$291&amp;"01"&amp;"02"),"○","")</f>
        <v/>
      </c>
      <c r="E294" s="195" t="str">
        <f>IF(AND(D294&lt;&gt;"",OR(H294=$A$302,H294=$A$303,H294=$A$304,H294=$A$305),I294="○"),"○","")</f>
        <v/>
      </c>
      <c r="F294" s="195" t="str">
        <f>IF(AND(入力シート!F151&lt;&gt;"",入力シート!O151&lt;&gt;"",入力シート!Q151&lt;&gt;"",入力シート!S151&lt;&gt;"",入力シート!V151&lt;&gt;"",入力シート!X151&lt;&gt;"",入力シート!Z151&lt;&gt;""),"○","")</f>
        <v/>
      </c>
      <c r="G294" s="195" t="str">
        <f>IF(ISERROR(VALUE(TEXT('印刷用申告書（入力はできません）'!X130,"yyyy")))=TRUE,"",VALUE(TEXT('印刷用申告書（入力はできません）'!X130,"yyyymmdd")))</f>
        <v/>
      </c>
      <c r="H294" s="72" t="str">
        <f>IF(入力シート!O151="","",入力シート!O151)</f>
        <v/>
      </c>
      <c r="I294" s="72" t="str">
        <f>IF(入力シート!Z151="","",IF(入力シート!Z151="同居","○",""))</f>
        <v/>
      </c>
      <c r="J294" s="6"/>
      <c r="K294" s="6"/>
      <c r="L294" s="6"/>
      <c r="M294" s="6"/>
      <c r="N294" s="6"/>
      <c r="O294" s="6"/>
      <c r="P294" s="6"/>
      <c r="Q294" s="6"/>
      <c r="R294" s="6"/>
      <c r="S294" s="6"/>
    </row>
    <row r="295" spans="1:19">
      <c r="A295" s="112" t="str">
        <f>IF(B295&lt;&gt;"",330000,IF(C295&lt;&gt;"",450000,IF(E295&lt;&gt;"",450000,IF(D295&lt;&gt;"",380000,""))))</f>
        <v/>
      </c>
      <c r="B295" s="137" t="str">
        <f>IF(G295&lt;VALUE(D317&amp;"01"&amp;"02"),IF(AND(F295&lt;&gt;"",C295="",D295=""),"○",""),"")</f>
        <v/>
      </c>
      <c r="C295" s="194" t="str">
        <f t="shared" ref="C295:C297" si="15">IF(AND(VALUE($D$290&amp;"01"&amp;"01")&lt;G295,G295&lt;VALUE($D$289&amp;"01"&amp;"02")),"○","")</f>
        <v/>
      </c>
      <c r="D295" s="195" t="str">
        <f t="shared" ref="D295:D296" si="16">IF(G295&lt;=VALUE($D$291&amp;"01"&amp;"01"),"○","")</f>
        <v/>
      </c>
      <c r="E295" s="195" t="str">
        <f>IF(AND(D295&lt;&gt;"",OR(H295=$A$302,H295=$A$303,H295=$A$304,H295=$A$305),I295="○"),"○","")</f>
        <v/>
      </c>
      <c r="F295" s="195" t="str">
        <f>IF(AND(入力シート!F152&lt;&gt;"",入力シート!O152&lt;&gt;"",入力シート!Q152&lt;&gt;"",入力シート!S152&lt;&gt;"",入力シート!V152&lt;&gt;"",入力シート!X152&lt;&gt;"",入力シート!Z152&lt;&gt;""),"○","")</f>
        <v/>
      </c>
      <c r="G295" s="195" t="str">
        <f>IF(ISERROR(VALUE(TEXT('印刷用申告書（入力はできません）'!X141,"yyyy")))=TRUE,"",VALUE(TEXT('印刷用申告書（入力はできません）'!X141,"yyyymmdd")))</f>
        <v/>
      </c>
      <c r="H295" s="72" t="str">
        <f>IF(入力シート!O152="","",入力シート!O152)</f>
        <v/>
      </c>
      <c r="I295" s="72" t="str">
        <f>IF(入力シート!Z152="","",IF(入力シート!Z152="同居","○",""))</f>
        <v/>
      </c>
      <c r="J295" s="6"/>
      <c r="K295" s="6"/>
      <c r="L295" s="6"/>
      <c r="M295" s="6"/>
      <c r="N295" s="6"/>
      <c r="O295" s="6"/>
      <c r="P295" s="6"/>
      <c r="Q295" s="6"/>
      <c r="R295" s="6"/>
      <c r="S295" s="6"/>
    </row>
    <row r="296" spans="1:19">
      <c r="A296" s="112" t="str">
        <f>IF(B296&lt;&gt;"",330000,IF(C296&lt;&gt;"",450000,IF(E296&lt;&gt;"",450000,IF(D296&lt;&gt;"",380000,""))))</f>
        <v/>
      </c>
      <c r="B296" s="137" t="str">
        <f>IF(G296&lt;VALUE(D317&amp;"01"&amp;"02"),IF(AND(F296&lt;&gt;"",C296="",D296=""),"○",""),"")</f>
        <v/>
      </c>
      <c r="C296" s="194" t="str">
        <f t="shared" si="15"/>
        <v/>
      </c>
      <c r="D296" s="195" t="str">
        <f t="shared" si="16"/>
        <v/>
      </c>
      <c r="E296" s="195" t="str">
        <f>IF(AND(D296&lt;&gt;"",OR(H296=$A$302,H296=$A$303,H296=$A$304,H296=$A$305),I296="○"),"○","")</f>
        <v/>
      </c>
      <c r="F296" s="195" t="str">
        <f>IF(AND(入力シート!F153&lt;&gt;"",入力シート!O153&lt;&gt;"",入力シート!Q153&lt;&gt;"",入力シート!S153&lt;&gt;"",入力シート!V153&lt;&gt;"",入力シート!X153&lt;&gt;"",入力シート!Z153&lt;&gt;""),"○","")</f>
        <v/>
      </c>
      <c r="G296" s="195" t="str">
        <f>IF(ISERROR(VALUE(TEXT('印刷用申告書（入力はできません）'!X152,"yyyy")))=TRUE,"",VALUE(TEXT('印刷用申告書（入力はできません）'!X152,"yyyymmdd")))</f>
        <v/>
      </c>
      <c r="H296" s="72" t="str">
        <f>IF(入力シート!O153="","",入力シート!O153)</f>
        <v/>
      </c>
      <c r="I296" s="72" t="str">
        <f>IF(入力シート!Z153="","",IF(入力シート!Z153="同居","○",""))</f>
        <v/>
      </c>
      <c r="J296" s="6"/>
      <c r="K296" s="6"/>
      <c r="L296" s="6"/>
      <c r="M296" s="6"/>
      <c r="N296" s="6"/>
      <c r="O296" s="6"/>
      <c r="P296" s="6"/>
      <c r="Q296" s="6"/>
      <c r="R296" s="6"/>
      <c r="S296" s="6"/>
    </row>
    <row r="297" spans="1:19">
      <c r="A297" s="112" t="str">
        <f>IF(B297&lt;&gt;"",330000,IF(C297&lt;&gt;"",450000,IF(E297&lt;&gt;"",450000,IF(D297&lt;&gt;"",380000,""))))</f>
        <v/>
      </c>
      <c r="B297" s="137" t="str">
        <f>IF(G297&lt;VALUE(D317&amp;"01"&amp;"02"),IF(AND(F297&lt;&gt;"",C297="",D297=""),"○",""),"")</f>
        <v/>
      </c>
      <c r="C297" s="194" t="str">
        <f t="shared" si="15"/>
        <v/>
      </c>
      <c r="D297" s="195" t="str">
        <f>IF(G297&lt;=VALUE($D$291&amp;"01"&amp;"01"),"○","")</f>
        <v/>
      </c>
      <c r="E297" s="195" t="str">
        <f>IF(AND(D297&lt;&gt;"",OR(H297=$A$302,H297=$A$303,H297=$A$304,H297=$A$305),I297="○"),"○","")</f>
        <v/>
      </c>
      <c r="F297" s="195" t="str">
        <f>IF(AND(入力シート!F154&lt;&gt;"",入力シート!O154&lt;&gt;"",入力シート!Q154&lt;&gt;"",入力シート!S154&lt;&gt;"",入力シート!V154&lt;&gt;"",入力シート!X154&lt;&gt;"",入力シート!Z154&lt;&gt;""),"○","")</f>
        <v/>
      </c>
      <c r="G297" s="195" t="str">
        <f>IF(ISERROR(VALUE(TEXT('印刷用申告書（入力はできません）'!X163,"yyyy")))=TRUE,"",VALUE(TEXT('印刷用申告書（入力はできません）'!X163,"yyyymmdd")))</f>
        <v/>
      </c>
      <c r="H297" s="72" t="str">
        <f>IF(入力シート!O154="","",入力シート!O154)</f>
        <v/>
      </c>
      <c r="I297" s="72" t="str">
        <f>IF(入力シート!Z154="","",IF(入力シート!Z154="同居","○",""))</f>
        <v/>
      </c>
      <c r="J297" s="6"/>
      <c r="K297" s="6"/>
      <c r="L297" s="6"/>
      <c r="M297" s="6"/>
      <c r="N297" s="6"/>
      <c r="O297" s="6"/>
      <c r="P297" s="6"/>
      <c r="Q297" s="6"/>
      <c r="R297" s="6"/>
      <c r="S297" s="6"/>
    </row>
    <row r="298" spans="1:19">
      <c r="A298" s="257">
        <f>SUM(A294:A297)</f>
        <v>0</v>
      </c>
      <c r="B298" s="220"/>
      <c r="C298" s="221"/>
      <c r="D298" s="222"/>
      <c r="E298" s="222"/>
      <c r="F298" s="222"/>
      <c r="G298" s="222"/>
      <c r="H298" s="257"/>
      <c r="I298" s="6"/>
      <c r="J298" s="6"/>
      <c r="K298" s="6"/>
      <c r="L298" s="6"/>
      <c r="M298" s="6"/>
      <c r="N298" s="6"/>
      <c r="O298" s="6"/>
      <c r="P298" s="6"/>
      <c r="Q298" s="6"/>
      <c r="R298" s="6"/>
      <c r="S298" s="6"/>
    </row>
    <row r="299" spans="1:19">
      <c r="A299" s="6"/>
      <c r="B299" s="6"/>
      <c r="C299" s="6"/>
      <c r="D299" s="6"/>
      <c r="E299" s="6"/>
      <c r="F299" s="6"/>
      <c r="G299" s="6"/>
      <c r="H299" s="6"/>
      <c r="I299" s="6"/>
      <c r="J299" s="6"/>
      <c r="K299" s="6"/>
      <c r="L299" s="6"/>
      <c r="M299" s="6"/>
      <c r="N299" s="6"/>
      <c r="O299" s="6"/>
      <c r="P299" s="6"/>
    </row>
    <row r="300" spans="1:19">
      <c r="A300" s="58" t="s">
        <v>143</v>
      </c>
      <c r="B300" s="58" t="s">
        <v>143</v>
      </c>
      <c r="C300" s="6"/>
      <c r="D300" s="6"/>
      <c r="E300" s="6"/>
      <c r="F300" s="6"/>
      <c r="G300" s="6"/>
      <c r="H300" s="6"/>
      <c r="I300" s="6"/>
      <c r="J300" s="6"/>
      <c r="K300" s="6"/>
      <c r="L300" s="6"/>
      <c r="M300" s="6"/>
      <c r="N300" s="6"/>
      <c r="O300" s="6"/>
      <c r="P300" s="6"/>
    </row>
    <row r="301" spans="1:19">
      <c r="A301" s="186" t="s">
        <v>233</v>
      </c>
      <c r="B301" s="186" t="s">
        <v>928</v>
      </c>
      <c r="C301" s="6"/>
      <c r="D301" s="6"/>
      <c r="E301" s="6"/>
      <c r="F301" s="6"/>
      <c r="G301" s="6"/>
      <c r="H301" s="6"/>
      <c r="I301" s="6"/>
      <c r="J301" s="6"/>
      <c r="K301" s="6"/>
      <c r="L301" s="6"/>
      <c r="M301" s="6"/>
      <c r="N301" s="6"/>
      <c r="O301" s="6"/>
      <c r="P301" s="6"/>
    </row>
    <row r="302" spans="1:19">
      <c r="A302" s="186" t="s">
        <v>234</v>
      </c>
      <c r="B302" s="186" t="s">
        <v>927</v>
      </c>
      <c r="C302" s="6"/>
      <c r="D302" s="6"/>
      <c r="E302" s="6"/>
      <c r="F302" s="6"/>
      <c r="G302" s="6"/>
      <c r="H302" s="6"/>
      <c r="I302" s="6"/>
      <c r="J302" s="6"/>
      <c r="K302" s="6"/>
      <c r="L302" s="6"/>
      <c r="M302" s="6"/>
      <c r="N302" s="6"/>
      <c r="O302" s="6"/>
      <c r="P302" s="6"/>
    </row>
    <row r="303" spans="1:19">
      <c r="A303" s="186" t="s">
        <v>232</v>
      </c>
      <c r="B303" s="186" t="s">
        <v>233</v>
      </c>
      <c r="C303" s="6"/>
      <c r="D303" s="6"/>
      <c r="E303" s="6"/>
      <c r="F303" s="6"/>
      <c r="G303" s="6"/>
      <c r="H303" s="6"/>
      <c r="I303" s="6"/>
      <c r="J303" s="6"/>
      <c r="K303" s="6"/>
      <c r="L303" s="6"/>
      <c r="M303" s="6"/>
      <c r="N303" s="6"/>
      <c r="O303" s="6"/>
      <c r="P303" s="6"/>
    </row>
    <row r="304" spans="1:19">
      <c r="A304" s="186" t="s">
        <v>538</v>
      </c>
      <c r="B304" s="186" t="s">
        <v>234</v>
      </c>
      <c r="C304" s="6"/>
      <c r="D304" s="6"/>
      <c r="E304" s="6"/>
      <c r="F304" s="6"/>
      <c r="G304" s="6"/>
      <c r="H304" s="6"/>
      <c r="I304" s="6"/>
      <c r="J304" s="6"/>
      <c r="K304" s="6"/>
      <c r="L304" s="6"/>
      <c r="M304" s="6"/>
      <c r="N304" s="6"/>
      <c r="O304" s="6"/>
      <c r="P304" s="6"/>
    </row>
    <row r="305" spans="1:18">
      <c r="A305" s="186" t="s">
        <v>539</v>
      </c>
      <c r="B305" s="186" t="s">
        <v>232</v>
      </c>
      <c r="C305" s="6"/>
      <c r="D305" s="6"/>
      <c r="E305" s="6"/>
      <c r="F305" s="6"/>
      <c r="G305" s="6"/>
      <c r="H305" s="6"/>
      <c r="I305" s="6"/>
      <c r="J305" s="6"/>
      <c r="K305" s="6"/>
      <c r="L305" s="6"/>
      <c r="M305" s="6"/>
      <c r="N305" s="6"/>
      <c r="O305" s="6"/>
      <c r="P305" s="6"/>
    </row>
    <row r="306" spans="1:18">
      <c r="A306" s="186" t="s">
        <v>235</v>
      </c>
      <c r="B306" s="186" t="s">
        <v>538</v>
      </c>
      <c r="C306" s="6"/>
      <c r="D306" s="6"/>
      <c r="E306" s="6"/>
      <c r="F306" s="6"/>
      <c r="G306" s="6"/>
      <c r="H306" s="6"/>
      <c r="I306" s="6"/>
      <c r="J306" s="6"/>
      <c r="K306" s="6"/>
      <c r="L306" s="6"/>
      <c r="M306" s="6"/>
      <c r="N306" s="6"/>
      <c r="O306" s="6"/>
      <c r="P306" s="6"/>
    </row>
    <row r="307" spans="1:18">
      <c r="A307" s="186" t="s">
        <v>177</v>
      </c>
      <c r="B307" s="186" t="s">
        <v>539</v>
      </c>
      <c r="C307" s="6"/>
      <c r="D307" s="6"/>
      <c r="E307" s="6"/>
      <c r="F307" s="6"/>
      <c r="G307" s="6"/>
      <c r="H307" s="6"/>
      <c r="I307" s="6"/>
      <c r="J307" s="6"/>
      <c r="K307" s="6"/>
      <c r="L307" s="6"/>
      <c r="M307" s="6"/>
      <c r="N307" s="6"/>
      <c r="O307" s="6"/>
      <c r="P307" s="6"/>
    </row>
    <row r="308" spans="1:18">
      <c r="A308" s="321"/>
      <c r="B308" s="186" t="s">
        <v>235</v>
      </c>
      <c r="C308" s="6"/>
      <c r="D308" s="6"/>
      <c r="E308" s="6"/>
      <c r="F308" s="6"/>
      <c r="G308" s="6"/>
      <c r="H308" s="6"/>
      <c r="I308" s="6"/>
      <c r="J308" s="6"/>
      <c r="K308" s="6"/>
      <c r="L308" s="6"/>
      <c r="M308" s="6"/>
      <c r="N308" s="6"/>
      <c r="O308" s="6"/>
      <c r="P308" s="6"/>
    </row>
    <row r="309" spans="1:18">
      <c r="A309" s="321"/>
      <c r="B309" s="186" t="s">
        <v>177</v>
      </c>
      <c r="C309" s="6"/>
      <c r="D309" s="6"/>
      <c r="E309" s="6"/>
      <c r="F309" s="6"/>
      <c r="G309" s="6"/>
      <c r="H309" s="6"/>
      <c r="I309" s="6"/>
      <c r="J309" s="6"/>
      <c r="K309" s="6"/>
      <c r="L309" s="6"/>
      <c r="M309" s="6"/>
      <c r="N309" s="6"/>
      <c r="O309" s="6"/>
      <c r="P309" s="6"/>
    </row>
    <row r="310" spans="1:18">
      <c r="A310" s="6"/>
      <c r="B310" s="6"/>
      <c r="C310" s="6"/>
      <c r="D310" s="6"/>
      <c r="E310" s="6"/>
      <c r="F310" s="6"/>
      <c r="G310" s="6"/>
      <c r="H310" s="6"/>
      <c r="I310" s="6"/>
      <c r="J310" s="6"/>
      <c r="K310" s="6"/>
      <c r="L310" s="6"/>
      <c r="M310" s="6"/>
      <c r="N310" s="6"/>
      <c r="O310" s="6"/>
      <c r="P310" s="6"/>
    </row>
    <row r="311" spans="1:18">
      <c r="A311" s="72" t="s">
        <v>462</v>
      </c>
      <c r="B311" s="72" t="s">
        <v>463</v>
      </c>
      <c r="C311" s="72" t="s">
        <v>464</v>
      </c>
      <c r="D311" s="72" t="s">
        <v>588</v>
      </c>
      <c r="E311" s="6"/>
      <c r="F311" s="6"/>
      <c r="G311" s="6"/>
      <c r="H311" s="6"/>
      <c r="I311" s="6"/>
      <c r="J311" s="6"/>
      <c r="K311" s="6"/>
      <c r="L311" s="6"/>
      <c r="M311" s="6"/>
      <c r="N311" s="6"/>
      <c r="O311" s="6"/>
      <c r="P311" s="6"/>
    </row>
    <row r="312" spans="1:18">
      <c r="A312" s="72">
        <v>1</v>
      </c>
      <c r="B312" s="72" t="str">
        <f>IF(入力シート!Q160="","",入力シート!Q160)</f>
        <v/>
      </c>
      <c r="C312" s="72" t="str">
        <f>IF(B312="","",IF(B312="平成","平成_16歳未満","西暦_16歳未満"))</f>
        <v/>
      </c>
      <c r="D312" s="72" t="str">
        <f>IF('印刷用申告書（入力はできません）'!AT174="","",'印刷用申告書（入力はできません）'!AT174)</f>
        <v/>
      </c>
      <c r="E312" s="6"/>
      <c r="F312" s="6"/>
      <c r="G312" s="6"/>
      <c r="H312" s="6"/>
      <c r="I312" s="6"/>
      <c r="J312" s="6"/>
      <c r="K312" s="6"/>
      <c r="L312" s="6"/>
      <c r="M312" s="6"/>
      <c r="N312" s="6"/>
      <c r="O312" s="6"/>
      <c r="P312" s="6"/>
    </row>
    <row r="313" spans="1:18">
      <c r="A313" s="72">
        <v>2</v>
      </c>
      <c r="B313" s="72" t="str">
        <f>IF(入力シート!Q161="","",入力シート!Q161)</f>
        <v/>
      </c>
      <c r="C313" s="72" t="str">
        <f>IF(B313="","",IF(B313="平成","平成_16歳未満","西暦_16歳未満"))</f>
        <v/>
      </c>
      <c r="D313" s="72" t="str">
        <f>IF('印刷用申告書（入力はできません）'!AT197="","",'印刷用申告書（入力はできません）'!AT197)</f>
        <v/>
      </c>
      <c r="E313" s="6"/>
      <c r="F313" s="6"/>
      <c r="G313" s="6"/>
      <c r="H313" s="6"/>
      <c r="I313" s="6"/>
      <c r="J313" s="6"/>
      <c r="K313" s="6"/>
      <c r="L313" s="6"/>
      <c r="M313" s="6"/>
      <c r="N313" s="6"/>
      <c r="O313" s="6"/>
      <c r="P313" s="6"/>
    </row>
    <row r="314" spans="1:18">
      <c r="A314" s="72">
        <v>3</v>
      </c>
      <c r="B314" s="72" t="str">
        <f>IF(入力シート!Q162="","",入力シート!Q162)</f>
        <v/>
      </c>
      <c r="C314" s="72" t="str">
        <f>IF(B314="","",IF(B314="平成","平成_16歳未満","西暦_16歳未満"))</f>
        <v/>
      </c>
      <c r="D314" s="72" t="str">
        <f>IF('印刷用申告書（入力はできません）'!AT208="","",'印刷用申告書（入力はできません）'!AT208)</f>
        <v/>
      </c>
      <c r="E314" s="6"/>
      <c r="F314" s="6"/>
      <c r="G314" s="6"/>
      <c r="H314" s="6"/>
      <c r="I314" s="6"/>
      <c r="J314" s="6"/>
      <c r="K314" s="6"/>
      <c r="L314" s="6"/>
      <c r="M314" s="6"/>
      <c r="N314" s="6"/>
      <c r="O314" s="6"/>
      <c r="P314" s="6"/>
    </row>
    <row r="315" spans="1:18">
      <c r="A315" s="6"/>
      <c r="B315" s="6"/>
      <c r="C315" s="6"/>
      <c r="D315" s="6"/>
      <c r="E315" s="6"/>
      <c r="F315" s="6"/>
      <c r="G315" s="6"/>
      <c r="H315" s="6"/>
      <c r="I315" s="6"/>
      <c r="J315" s="6"/>
      <c r="K315" s="6"/>
      <c r="L315" s="6"/>
      <c r="M315" s="6"/>
      <c r="N315" s="6"/>
      <c r="O315" s="6"/>
      <c r="P315" s="6"/>
    </row>
    <row r="316" spans="1:18">
      <c r="A316" s="110" t="s">
        <v>542</v>
      </c>
      <c r="B316" s="110" t="s">
        <v>541</v>
      </c>
      <c r="C316" s="58" t="s">
        <v>540</v>
      </c>
      <c r="D316" s="58" t="s">
        <v>465</v>
      </c>
      <c r="E316" s="6"/>
      <c r="F316" s="6"/>
      <c r="G316" s="6"/>
      <c r="H316" s="6"/>
      <c r="I316" s="6"/>
      <c r="J316" s="6"/>
      <c r="K316" s="6"/>
      <c r="L316" s="6"/>
      <c r="M316" s="6"/>
      <c r="N316" s="6"/>
      <c r="O316" s="6"/>
      <c r="P316" s="6"/>
      <c r="Q316" s="6"/>
      <c r="R316" s="6"/>
    </row>
    <row r="317" spans="1:18">
      <c r="A317" s="72">
        <v>15</v>
      </c>
      <c r="B317" s="110" t="str">
        <f t="shared" ref="B317:B332" si="17">TEXT(D317&amp;"年"&amp;1&amp;"月"&amp;1&amp;"日","ggg")</f>
        <v>平成</v>
      </c>
      <c r="C317" s="193">
        <f>VALUE(TEXT(D317&amp;"年"&amp;1&amp;"月"&amp;1&amp;"日","e"))</f>
        <v>20</v>
      </c>
      <c r="D317" s="196">
        <f t="shared" ref="D317:D330" si="18">VALUE($C$4-(A317+1))</f>
        <v>2008</v>
      </c>
      <c r="E317" s="6" t="s">
        <v>964</v>
      </c>
      <c r="F317" s="6"/>
      <c r="G317" s="6"/>
      <c r="H317" s="6"/>
      <c r="I317" s="6"/>
      <c r="J317" s="6"/>
      <c r="K317" s="6"/>
      <c r="L317" s="6"/>
      <c r="M317" s="6"/>
      <c r="N317" s="6"/>
      <c r="O317" s="6"/>
      <c r="P317" s="6"/>
      <c r="Q317" s="6"/>
      <c r="R317" s="6"/>
    </row>
    <row r="318" spans="1:18">
      <c r="A318" s="72">
        <v>14</v>
      </c>
      <c r="B318" s="110" t="str">
        <f t="shared" si="17"/>
        <v>平成</v>
      </c>
      <c r="C318" s="193">
        <f t="shared" ref="C318:C332" si="19">VALUE(TEXT(D318&amp;"年"&amp;1&amp;"月"&amp;1&amp;"日","e"))</f>
        <v>21</v>
      </c>
      <c r="D318" s="196">
        <f t="shared" si="18"/>
        <v>2009</v>
      </c>
      <c r="E318" s="6"/>
      <c r="F318" s="6"/>
      <c r="G318" s="6"/>
      <c r="H318" s="6"/>
      <c r="I318" s="6"/>
      <c r="J318" s="6"/>
      <c r="K318" s="6"/>
      <c r="L318" s="6"/>
      <c r="M318" s="6"/>
      <c r="N318" s="6"/>
      <c r="O318" s="6"/>
      <c r="P318" s="6"/>
      <c r="Q318" s="6"/>
      <c r="R318" s="6"/>
    </row>
    <row r="319" spans="1:18">
      <c r="A319" s="72">
        <v>13</v>
      </c>
      <c r="B319" s="110" t="str">
        <f t="shared" si="17"/>
        <v>平成</v>
      </c>
      <c r="C319" s="193">
        <f t="shared" si="19"/>
        <v>22</v>
      </c>
      <c r="D319" s="196">
        <f t="shared" si="18"/>
        <v>2010</v>
      </c>
      <c r="E319" s="6"/>
      <c r="F319" s="6"/>
      <c r="G319" s="6"/>
      <c r="H319" s="6"/>
      <c r="I319" s="6"/>
      <c r="J319" s="6"/>
      <c r="K319" s="6"/>
      <c r="L319" s="6"/>
      <c r="M319" s="6"/>
      <c r="N319" s="6"/>
      <c r="O319" s="6"/>
      <c r="P319" s="6"/>
      <c r="Q319" s="6"/>
      <c r="R319" s="6"/>
    </row>
    <row r="320" spans="1:18">
      <c r="A320" s="72">
        <v>12</v>
      </c>
      <c r="B320" s="110" t="str">
        <f t="shared" si="17"/>
        <v>平成</v>
      </c>
      <c r="C320" s="193">
        <f t="shared" si="19"/>
        <v>23</v>
      </c>
      <c r="D320" s="196">
        <f t="shared" si="18"/>
        <v>2011</v>
      </c>
      <c r="E320" s="6"/>
      <c r="F320" s="6"/>
      <c r="G320" s="6"/>
      <c r="H320" s="6"/>
      <c r="I320" s="6"/>
      <c r="J320" s="6"/>
      <c r="K320" s="6"/>
      <c r="L320" s="6"/>
      <c r="M320" s="6"/>
      <c r="N320" s="6"/>
      <c r="O320" s="6"/>
      <c r="P320" s="6"/>
      <c r="Q320" s="6"/>
      <c r="R320" s="6"/>
    </row>
    <row r="321" spans="1:18">
      <c r="A321" s="72">
        <v>11</v>
      </c>
      <c r="B321" s="110" t="str">
        <f t="shared" si="17"/>
        <v>平成</v>
      </c>
      <c r="C321" s="193">
        <f t="shared" si="19"/>
        <v>24</v>
      </c>
      <c r="D321" s="196">
        <f t="shared" si="18"/>
        <v>2012</v>
      </c>
      <c r="E321" s="6"/>
      <c r="F321" s="6"/>
      <c r="G321" s="6"/>
      <c r="H321" s="6"/>
      <c r="I321" s="6"/>
      <c r="J321" s="6"/>
      <c r="K321" s="6"/>
      <c r="L321" s="6"/>
      <c r="M321" s="6"/>
      <c r="N321" s="6"/>
      <c r="O321" s="6"/>
      <c r="P321" s="6"/>
      <c r="Q321" s="6"/>
      <c r="R321" s="6"/>
    </row>
    <row r="322" spans="1:18">
      <c r="A322" s="72">
        <v>10</v>
      </c>
      <c r="B322" s="110" t="str">
        <f t="shared" si="17"/>
        <v>平成</v>
      </c>
      <c r="C322" s="193">
        <f t="shared" si="19"/>
        <v>25</v>
      </c>
      <c r="D322" s="196">
        <f t="shared" si="18"/>
        <v>2013</v>
      </c>
      <c r="E322" s="6"/>
      <c r="F322" s="6"/>
      <c r="G322" s="6"/>
      <c r="H322" s="6"/>
      <c r="I322" s="6"/>
      <c r="J322" s="6"/>
      <c r="K322" s="6"/>
      <c r="L322" s="6"/>
      <c r="M322" s="6"/>
      <c r="N322" s="6"/>
      <c r="O322" s="6"/>
      <c r="P322" s="6"/>
      <c r="Q322" s="6"/>
      <c r="R322" s="6"/>
    </row>
    <row r="323" spans="1:18">
      <c r="A323" s="72">
        <v>9</v>
      </c>
      <c r="B323" s="110" t="str">
        <f t="shared" si="17"/>
        <v>平成</v>
      </c>
      <c r="C323" s="193">
        <f t="shared" si="19"/>
        <v>26</v>
      </c>
      <c r="D323" s="196">
        <f t="shared" si="18"/>
        <v>2014</v>
      </c>
      <c r="E323" s="6"/>
      <c r="F323" s="6"/>
      <c r="G323" s="6"/>
      <c r="H323" s="6"/>
      <c r="I323" s="6"/>
      <c r="J323" s="6"/>
      <c r="K323" s="6"/>
      <c r="L323" s="6"/>
      <c r="M323" s="6"/>
      <c r="N323" s="6"/>
      <c r="O323" s="6"/>
      <c r="P323" s="6"/>
      <c r="Q323" s="6"/>
      <c r="R323" s="6"/>
    </row>
    <row r="324" spans="1:18">
      <c r="A324" s="72">
        <v>8</v>
      </c>
      <c r="B324" s="110" t="str">
        <f t="shared" si="17"/>
        <v>平成</v>
      </c>
      <c r="C324" s="193">
        <f t="shared" si="19"/>
        <v>27</v>
      </c>
      <c r="D324" s="196">
        <f t="shared" si="18"/>
        <v>2015</v>
      </c>
      <c r="E324" s="6"/>
      <c r="F324" s="6"/>
      <c r="G324" s="6"/>
      <c r="H324" s="6"/>
      <c r="I324" s="6"/>
      <c r="J324" s="6"/>
      <c r="K324" s="6"/>
      <c r="L324" s="6"/>
      <c r="M324" s="6"/>
      <c r="N324" s="6"/>
      <c r="O324" s="6"/>
      <c r="P324" s="6"/>
      <c r="Q324" s="6"/>
      <c r="R324" s="6"/>
    </row>
    <row r="325" spans="1:18">
      <c r="A325" s="72">
        <v>7</v>
      </c>
      <c r="B325" s="110" t="str">
        <f t="shared" si="17"/>
        <v>平成</v>
      </c>
      <c r="C325" s="193">
        <f t="shared" si="19"/>
        <v>28</v>
      </c>
      <c r="D325" s="196">
        <f t="shared" si="18"/>
        <v>2016</v>
      </c>
      <c r="E325" s="6"/>
      <c r="F325" s="6"/>
      <c r="G325" s="6"/>
      <c r="H325" s="6"/>
      <c r="I325" s="6"/>
      <c r="J325" s="6"/>
      <c r="K325" s="6"/>
      <c r="L325" s="6"/>
      <c r="M325" s="6"/>
      <c r="N325" s="6"/>
      <c r="O325" s="6"/>
      <c r="P325" s="6"/>
      <c r="Q325" s="6"/>
      <c r="R325" s="6"/>
    </row>
    <row r="326" spans="1:18">
      <c r="A326" s="72">
        <v>6</v>
      </c>
      <c r="B326" s="110" t="str">
        <f t="shared" si="17"/>
        <v>平成</v>
      </c>
      <c r="C326" s="193">
        <f t="shared" si="19"/>
        <v>29</v>
      </c>
      <c r="D326" s="196">
        <f t="shared" si="18"/>
        <v>2017</v>
      </c>
      <c r="E326" s="6"/>
      <c r="F326" s="6"/>
      <c r="G326" s="6"/>
      <c r="H326" s="6"/>
      <c r="I326" s="6"/>
      <c r="J326" s="6"/>
      <c r="K326" s="6"/>
      <c r="L326" s="6"/>
      <c r="M326" s="6"/>
      <c r="N326" s="6"/>
      <c r="O326" s="6"/>
      <c r="P326" s="6"/>
      <c r="Q326" s="6"/>
      <c r="R326" s="6"/>
    </row>
    <row r="327" spans="1:18">
      <c r="A327" s="72">
        <v>5</v>
      </c>
      <c r="B327" s="110" t="str">
        <f t="shared" si="17"/>
        <v>平成</v>
      </c>
      <c r="C327" s="193">
        <f t="shared" si="19"/>
        <v>30</v>
      </c>
      <c r="D327" s="196">
        <f t="shared" si="18"/>
        <v>2018</v>
      </c>
      <c r="E327" s="6"/>
      <c r="F327" s="6"/>
      <c r="G327" s="6"/>
      <c r="H327" s="6"/>
      <c r="I327" s="6"/>
      <c r="J327" s="6"/>
      <c r="K327" s="6"/>
      <c r="L327" s="6"/>
      <c r="M327" s="6"/>
      <c r="N327" s="6"/>
      <c r="O327" s="6"/>
      <c r="P327" s="6"/>
      <c r="Q327" s="6"/>
      <c r="R327" s="6"/>
    </row>
    <row r="328" spans="1:18">
      <c r="A328" s="72">
        <v>4</v>
      </c>
      <c r="B328" s="110" t="str">
        <f t="shared" si="17"/>
        <v>平成</v>
      </c>
      <c r="C328" s="193">
        <f t="shared" si="19"/>
        <v>31</v>
      </c>
      <c r="D328" s="196">
        <f t="shared" si="18"/>
        <v>2019</v>
      </c>
      <c r="E328" s="6"/>
      <c r="F328" s="6"/>
      <c r="G328" s="6"/>
      <c r="H328" s="6"/>
      <c r="I328" s="6"/>
      <c r="J328" s="6"/>
      <c r="K328" s="6"/>
      <c r="L328" s="6"/>
      <c r="M328" s="6"/>
      <c r="N328" s="6"/>
      <c r="O328" s="6"/>
      <c r="P328" s="6"/>
      <c r="Q328" s="6"/>
      <c r="R328" s="6"/>
    </row>
    <row r="329" spans="1:18">
      <c r="A329" s="72">
        <v>3</v>
      </c>
      <c r="B329" s="110" t="str">
        <f t="shared" si="17"/>
        <v>令和</v>
      </c>
      <c r="C329" s="193">
        <f t="shared" si="19"/>
        <v>2</v>
      </c>
      <c r="D329" s="196">
        <f t="shared" si="18"/>
        <v>2020</v>
      </c>
      <c r="E329" s="6"/>
      <c r="F329" s="6"/>
      <c r="G329" s="6"/>
      <c r="H329" s="6"/>
      <c r="I329" s="6"/>
      <c r="J329" s="6"/>
      <c r="K329" s="6"/>
      <c r="L329" s="6"/>
      <c r="M329" s="6"/>
      <c r="N329" s="6"/>
      <c r="O329" s="6"/>
      <c r="P329" s="6"/>
      <c r="Q329" s="6"/>
      <c r="R329" s="6"/>
    </row>
    <row r="330" spans="1:18">
      <c r="A330" s="72">
        <v>2</v>
      </c>
      <c r="B330" s="110" t="str">
        <f t="shared" si="17"/>
        <v>令和</v>
      </c>
      <c r="C330" s="193">
        <f t="shared" si="19"/>
        <v>3</v>
      </c>
      <c r="D330" s="196">
        <f t="shared" si="18"/>
        <v>2021</v>
      </c>
      <c r="E330" s="6"/>
      <c r="F330" s="6"/>
      <c r="G330" s="6"/>
      <c r="H330" s="6"/>
      <c r="I330" s="6"/>
      <c r="J330" s="6"/>
      <c r="K330" s="6"/>
      <c r="L330" s="6"/>
      <c r="M330" s="6"/>
      <c r="N330" s="6"/>
      <c r="O330" s="6"/>
      <c r="P330" s="6"/>
      <c r="Q330" s="6"/>
      <c r="R330" s="6"/>
    </row>
    <row r="331" spans="1:18">
      <c r="A331" s="72">
        <v>1</v>
      </c>
      <c r="B331" s="110" t="str">
        <f t="shared" si="17"/>
        <v>令和</v>
      </c>
      <c r="C331" s="193">
        <f t="shared" si="19"/>
        <v>4</v>
      </c>
      <c r="D331" s="196">
        <f>VALUE($C$4-(A331+1))</f>
        <v>2022</v>
      </c>
      <c r="E331" s="6"/>
      <c r="F331" s="6"/>
      <c r="G331" s="6"/>
      <c r="H331" s="6"/>
      <c r="I331" s="6"/>
      <c r="J331" s="6"/>
      <c r="K331" s="6"/>
      <c r="L331" s="6"/>
      <c r="M331" s="6"/>
      <c r="N331" s="6"/>
      <c r="O331" s="6"/>
      <c r="P331" s="6"/>
      <c r="Q331" s="6"/>
    </row>
    <row r="332" spans="1:18">
      <c r="A332" s="72">
        <v>0</v>
      </c>
      <c r="B332" s="110" t="str">
        <f t="shared" si="17"/>
        <v>令和</v>
      </c>
      <c r="C332" s="193">
        <f t="shared" si="19"/>
        <v>5</v>
      </c>
      <c r="D332" s="196">
        <f>VALUE($C$4-(A332+1))</f>
        <v>2023</v>
      </c>
      <c r="E332" s="6"/>
      <c r="F332" s="6"/>
      <c r="G332" s="6"/>
      <c r="H332" s="6"/>
      <c r="I332" s="6"/>
      <c r="J332" s="6"/>
      <c r="K332" s="6"/>
      <c r="L332" s="6"/>
      <c r="M332" s="6"/>
      <c r="N332" s="6"/>
      <c r="O332" s="6"/>
      <c r="P332" s="6"/>
      <c r="Q332" s="6"/>
    </row>
    <row r="333" spans="1:18">
      <c r="A333" s="72">
        <v>0</v>
      </c>
      <c r="B333" s="110" t="s">
        <v>738</v>
      </c>
      <c r="C333" s="193">
        <v>1</v>
      </c>
      <c r="D333" s="196">
        <f>VALUE($C$4-(A333+1))</f>
        <v>2023</v>
      </c>
      <c r="E333" s="6"/>
      <c r="F333" s="6"/>
      <c r="G333" s="6"/>
      <c r="H333" s="6"/>
      <c r="I333" s="6"/>
      <c r="J333" s="6"/>
      <c r="K333" s="6"/>
      <c r="L333" s="6"/>
      <c r="M333" s="6"/>
      <c r="N333" s="6"/>
      <c r="O333" s="6"/>
      <c r="P333" s="6"/>
    </row>
    <row r="334" spans="1:18">
      <c r="A334" s="6"/>
      <c r="B334" s="6"/>
      <c r="C334" s="6"/>
      <c r="D334" s="6"/>
      <c r="E334" s="6"/>
      <c r="F334" s="6"/>
      <c r="G334" s="6"/>
      <c r="H334" s="6"/>
      <c r="I334" s="6"/>
      <c r="J334" s="6"/>
      <c r="K334" s="6"/>
      <c r="L334" s="6"/>
      <c r="M334" s="6"/>
      <c r="N334" s="6"/>
      <c r="O334" s="6"/>
      <c r="P334" s="6"/>
    </row>
    <row r="335" spans="1:18">
      <c r="A335" s="72" t="s">
        <v>495</v>
      </c>
      <c r="B335" s="72" t="s">
        <v>498</v>
      </c>
      <c r="C335" s="72" t="s">
        <v>499</v>
      </c>
      <c r="D335" s="6"/>
      <c r="E335" s="6"/>
      <c r="F335" s="6"/>
      <c r="G335" s="6"/>
      <c r="H335" s="6"/>
      <c r="I335" s="6"/>
      <c r="J335" s="6"/>
      <c r="K335" s="6"/>
      <c r="L335" s="6"/>
      <c r="M335" s="6"/>
      <c r="N335" s="6"/>
      <c r="O335" s="6"/>
      <c r="P335" s="6"/>
    </row>
    <row r="336" spans="1:18">
      <c r="A336" s="72">
        <v>1</v>
      </c>
      <c r="B336" s="72" t="str">
        <f>IF(COUNTIF($C$241:$C$248,"")=8,"",VLOOKUP(ROW(A1),$C$241:$D$248,2,FALSE))</f>
        <v/>
      </c>
      <c r="C336" s="72" t="str">
        <f>IF(COUNTIF($C$241:$C$248,"")=8,"",VLOOKUP(ROW(A1),$C$241:$E$248,3,FALSE))</f>
        <v/>
      </c>
      <c r="D336" s="6"/>
      <c r="E336" s="6"/>
      <c r="F336" s="6"/>
      <c r="G336" s="6"/>
      <c r="H336" s="6"/>
      <c r="I336" s="6"/>
      <c r="J336" s="6"/>
      <c r="K336" s="6"/>
      <c r="L336" s="6"/>
      <c r="M336" s="6"/>
      <c r="N336" s="6"/>
      <c r="O336" s="6"/>
      <c r="P336" s="6"/>
    </row>
    <row r="337" spans="1:16">
      <c r="A337" s="72">
        <v>2</v>
      </c>
      <c r="B337" s="72" t="str">
        <f>IF(COUNTIF($C$241:$C$248,"")&gt;6,"",VLOOKUP(ROW(A2),$C$241:$D$248,2,FALSE))</f>
        <v/>
      </c>
      <c r="C337" s="72" t="str">
        <f>IF(COUNTIF($C$241:$C$248,"")&gt;6,"",VLOOKUP(ROW(A2),$C$241:$E$248,3,FALSE))</f>
        <v/>
      </c>
      <c r="D337" s="6"/>
      <c r="E337" s="6"/>
      <c r="F337" s="6"/>
      <c r="G337" s="6"/>
      <c r="H337" s="6"/>
      <c r="I337" s="6"/>
      <c r="J337" s="6"/>
      <c r="K337" s="6"/>
      <c r="L337" s="6"/>
      <c r="M337" s="6"/>
      <c r="N337" s="6"/>
      <c r="O337" s="6"/>
      <c r="P337" s="6"/>
    </row>
    <row r="338" spans="1:16">
      <c r="A338" s="72">
        <v>3</v>
      </c>
      <c r="B338" s="72" t="str">
        <f>IF(COUNTIF($C$241:$C$248,"")&gt;5,"",VLOOKUP(ROW(A3),$C$241:$D$248,2,FALSE))</f>
        <v/>
      </c>
      <c r="C338" s="72" t="str">
        <f>IF(COUNTIF($C$241:$C$248,"")&gt;5,"",VLOOKUP(ROW(A3),$C$241:$E$248,3,FALSE))</f>
        <v/>
      </c>
      <c r="D338" s="6"/>
      <c r="E338" s="6"/>
      <c r="F338" s="6"/>
      <c r="G338" s="6"/>
      <c r="H338" s="6"/>
      <c r="I338" s="6"/>
      <c r="J338" s="6"/>
      <c r="K338" s="6"/>
      <c r="L338" s="6"/>
      <c r="M338" s="6"/>
      <c r="N338" s="6"/>
      <c r="O338" s="6"/>
      <c r="P338" s="6"/>
    </row>
    <row r="339" spans="1:16">
      <c r="A339" s="72">
        <v>4</v>
      </c>
      <c r="B339" s="72" t="str">
        <f>IF(COUNTIF($C$241:$C$248,"")&gt;4,"",VLOOKUP(ROW(A4),$C$241:$D$248,2,FALSE))</f>
        <v/>
      </c>
      <c r="C339" s="72" t="str">
        <f>IF(COUNTIF($C$241:$C$248,"")&gt;4,"",VLOOKUP(ROW(A4),$C$241:$E$248,3,FALSE))</f>
        <v/>
      </c>
      <c r="D339" s="6"/>
      <c r="E339" s="6"/>
      <c r="F339" s="6"/>
      <c r="G339" s="6"/>
      <c r="H339" s="6"/>
      <c r="I339" s="6"/>
      <c r="J339" s="6"/>
      <c r="K339" s="6"/>
      <c r="L339" s="6"/>
      <c r="M339" s="6"/>
      <c r="N339" s="6"/>
      <c r="O339" s="6"/>
      <c r="P339" s="6"/>
    </row>
    <row r="340" spans="1:16">
      <c r="A340" s="6"/>
      <c r="B340" s="6"/>
      <c r="C340" s="6"/>
      <c r="D340" s="6"/>
      <c r="E340" s="6"/>
      <c r="F340" s="6"/>
      <c r="G340" s="6"/>
      <c r="H340" s="6"/>
      <c r="I340" s="6"/>
      <c r="J340" s="6"/>
      <c r="K340" s="6"/>
      <c r="L340" s="6"/>
      <c r="M340" s="6"/>
      <c r="N340" s="6"/>
      <c r="O340" s="6"/>
      <c r="P340" s="6"/>
    </row>
    <row r="341" spans="1:16" s="437" customFormat="1">
      <c r="A341" s="248" t="s">
        <v>931</v>
      </c>
      <c r="B341" s="248"/>
      <c r="C341" s="248"/>
      <c r="D341" s="248"/>
      <c r="E341" s="248"/>
      <c r="F341" s="248"/>
      <c r="G341" s="248"/>
      <c r="H341" s="248"/>
      <c r="I341" s="248"/>
      <c r="J341" s="248"/>
      <c r="K341" s="248"/>
      <c r="L341" s="248"/>
      <c r="M341" s="248"/>
      <c r="N341" s="248"/>
      <c r="O341" s="248"/>
      <c r="P341" s="248"/>
    </row>
    <row r="342" spans="1:16" s="437" customFormat="1">
      <c r="A342" s="193" t="s">
        <v>947</v>
      </c>
      <c r="B342" s="193" t="s">
        <v>968</v>
      </c>
      <c r="C342" s="193" t="s">
        <v>950</v>
      </c>
      <c r="D342" s="248"/>
      <c r="E342" s="248"/>
      <c r="F342" s="248"/>
      <c r="G342" s="248"/>
      <c r="H342" s="248"/>
      <c r="I342" s="248"/>
      <c r="J342" s="248"/>
      <c r="K342" s="248"/>
      <c r="L342" s="248"/>
      <c r="M342" s="248"/>
      <c r="N342" s="248"/>
      <c r="O342" s="248"/>
      <c r="P342" s="248"/>
    </row>
    <row r="343" spans="1:16" s="437" customFormat="1">
      <c r="A343" s="464" t="str">
        <f>$B$134</f>
        <v/>
      </c>
      <c r="B343" s="461" t="str">
        <f>IF(AND($A$343&gt;8500000,OR(OR('印刷用申告書（入力はできません）'!AM95="特障",'印刷用申告書（入力はできません）'!AM106="特障",'印刷用申告書（入力はできません）'!AT365&lt;&gt;""),OR(COUNTIF(入力シート!AX151:AX162,"&lt;23")&gt;0,A345&lt;23))),"○","×")</f>
        <v>×</v>
      </c>
      <c r="C343" s="193" t="str">
        <f>IF(B343="○",IF(A343&gt;10000000,150000,(A343-8500000)*0.1),"")</f>
        <v/>
      </c>
      <c r="D343" s="248"/>
      <c r="E343" s="248"/>
      <c r="F343" s="248"/>
      <c r="G343" s="248"/>
      <c r="H343" s="248"/>
      <c r="I343" s="248"/>
      <c r="J343" s="248"/>
      <c r="K343" s="248"/>
      <c r="L343" s="248"/>
      <c r="M343" s="248"/>
      <c r="N343" s="248"/>
      <c r="O343" s="248"/>
      <c r="P343" s="248"/>
    </row>
    <row r="344" spans="1:16" s="437" customFormat="1">
      <c r="A344" s="248" t="s">
        <v>963</v>
      </c>
      <c r="B344" s="248"/>
      <c r="C344" s="248"/>
      <c r="D344" s="248"/>
      <c r="E344" s="248"/>
      <c r="F344" s="248"/>
      <c r="G344" s="248"/>
      <c r="H344" s="248"/>
      <c r="I344" s="248"/>
      <c r="J344" s="248"/>
      <c r="K344" s="248"/>
      <c r="L344" s="248"/>
      <c r="M344" s="248"/>
      <c r="N344" s="248"/>
      <c r="O344" s="248"/>
      <c r="P344" s="248"/>
    </row>
    <row r="345" spans="1:16" s="437" customFormat="1">
      <c r="A345" s="460" t="str">
        <f>IF('印刷用申告書（入力はできません）'!Z365="","",DATEDIF((IF('印刷用申告書（入力はできません）'!$X365="西暦",'印刷用申告書（入力はできません）'!$Z365,DATE(VLOOKUP('印刷用申告書（入力はできません）'!$X365,'計算シート（非表示）'!$H$13:$I$17,2,FALSE)+'印刷用申告書（入力はできません）'!$Z365,'印刷用申告書（入力はできません）'!$AD365,'印刷用申告書（入力はできません）'!$AH365))),'計算シート（非表示）'!$B$5-1,"Y"))</f>
        <v/>
      </c>
      <c r="B345" s="248"/>
      <c r="C345" s="248"/>
      <c r="D345" s="248"/>
      <c r="E345" s="248"/>
      <c r="F345" s="248"/>
      <c r="G345" s="248"/>
      <c r="H345" s="248"/>
      <c r="I345" s="248"/>
      <c r="J345" s="248"/>
      <c r="K345" s="248"/>
      <c r="L345" s="248"/>
      <c r="M345" s="248"/>
      <c r="N345" s="248"/>
      <c r="O345" s="248"/>
      <c r="P345" s="248"/>
    </row>
    <row r="346" spans="1:16">
      <c r="A346" s="6"/>
      <c r="B346" s="6"/>
      <c r="C346" s="6"/>
      <c r="D346" s="6"/>
      <c r="E346" s="6"/>
      <c r="F346" s="6"/>
      <c r="G346" s="6"/>
      <c r="H346" s="6"/>
      <c r="I346" s="6"/>
      <c r="J346" s="6"/>
      <c r="K346" s="6"/>
      <c r="L346" s="6"/>
      <c r="M346" s="6"/>
      <c r="N346" s="6"/>
      <c r="O346" s="6"/>
      <c r="P346" s="6"/>
    </row>
    <row r="347" spans="1:16">
      <c r="A347" s="6" t="s">
        <v>965</v>
      </c>
      <c r="B347" s="6"/>
      <c r="C347" s="6"/>
      <c r="D347" s="6"/>
      <c r="E347" s="6"/>
      <c r="F347" s="6"/>
      <c r="G347" s="6"/>
      <c r="H347" s="6"/>
      <c r="I347" s="6"/>
      <c r="J347" s="6"/>
      <c r="K347" s="6"/>
      <c r="L347" s="6"/>
      <c r="M347" s="6"/>
      <c r="N347" s="6"/>
      <c r="O347" s="6"/>
      <c r="P347" s="6"/>
    </row>
    <row r="348" spans="1:16">
      <c r="A348" s="72" t="s">
        <v>966</v>
      </c>
      <c r="B348" s="72" t="s">
        <v>967</v>
      </c>
      <c r="C348" s="72" t="s">
        <v>948</v>
      </c>
      <c r="D348" s="72" t="s">
        <v>970</v>
      </c>
      <c r="E348" s="6"/>
      <c r="F348" s="6"/>
      <c r="G348" s="6"/>
      <c r="H348" s="6"/>
      <c r="I348" s="6"/>
      <c r="J348" s="6"/>
      <c r="K348" s="6"/>
      <c r="L348" s="6"/>
      <c r="M348" s="6"/>
      <c r="N348" s="6"/>
      <c r="O348" s="6"/>
      <c r="P348" s="6"/>
    </row>
    <row r="349" spans="1:16">
      <c r="A349" s="465">
        <f>$C$134</f>
        <v>0</v>
      </c>
      <c r="B349" s="463" t="str">
        <f>$B$151</f>
        <v/>
      </c>
      <c r="C349" s="72" t="str">
        <f>IF(COUNTBLANK(A349:B349)&gt;0,"",IF((A349+B349)&gt;100000,"○","×"))</f>
        <v/>
      </c>
      <c r="D349" s="465" t="str">
        <f>IF(C349="○",IF(A349&gt;100000,100000,A349)+IF(B349&gt;100000,100000,B349)-100000,"")</f>
        <v/>
      </c>
      <c r="E349" s="6"/>
      <c r="F349" s="6"/>
      <c r="G349" s="6"/>
      <c r="H349" s="6"/>
      <c r="I349" s="6"/>
      <c r="J349" s="6"/>
      <c r="K349" s="6"/>
      <c r="L349" s="6"/>
      <c r="M349" s="6"/>
      <c r="N349" s="6"/>
      <c r="O349" s="6"/>
      <c r="P349" s="6"/>
    </row>
    <row r="350" spans="1:16">
      <c r="A350" s="6"/>
      <c r="B350" s="6"/>
      <c r="C350" s="6"/>
      <c r="D350" s="6"/>
      <c r="E350" s="6"/>
      <c r="F350" s="6"/>
      <c r="G350" s="6"/>
      <c r="H350" s="6"/>
      <c r="I350" s="6"/>
      <c r="J350" s="6"/>
      <c r="K350" s="6"/>
      <c r="L350" s="6"/>
      <c r="M350" s="6"/>
      <c r="N350" s="6"/>
      <c r="O350" s="6"/>
      <c r="P350" s="6"/>
    </row>
    <row r="351" spans="1:16">
      <c r="A351" s="6" t="s">
        <v>969</v>
      </c>
      <c r="B351" s="6"/>
      <c r="C351" s="6"/>
      <c r="D351" s="6"/>
      <c r="E351" s="6"/>
      <c r="F351" s="6"/>
      <c r="G351" s="6"/>
      <c r="H351" s="6"/>
      <c r="I351" s="6"/>
      <c r="J351" s="6"/>
      <c r="K351" s="6"/>
      <c r="L351" s="6"/>
      <c r="M351" s="6"/>
      <c r="N351" s="6"/>
      <c r="O351" s="6"/>
      <c r="P351" s="6"/>
    </row>
    <row r="352" spans="1:16">
      <c r="A352" s="463" t="str">
        <f>IF($C$134=0,"",$C$134-IF($C$343&lt;&gt;"",$C$343,0)-IF($D$349&lt;&gt;"",$D$349,0))</f>
        <v/>
      </c>
      <c r="B352" s="6"/>
      <c r="C352" s="6"/>
      <c r="D352" s="6"/>
      <c r="E352" s="6"/>
      <c r="F352" s="6"/>
      <c r="G352" s="6"/>
      <c r="H352" s="6"/>
      <c r="I352" s="6"/>
      <c r="J352" s="6"/>
      <c r="K352" s="6"/>
      <c r="L352" s="6"/>
      <c r="M352" s="6"/>
      <c r="N352" s="6"/>
      <c r="O352" s="6"/>
      <c r="P352" s="6"/>
    </row>
    <row r="353" spans="1:16">
      <c r="A353" s="6"/>
      <c r="B353" s="6"/>
      <c r="C353" s="6"/>
      <c r="D353" s="6"/>
      <c r="E353" s="6"/>
      <c r="F353" s="6"/>
      <c r="G353" s="6"/>
      <c r="H353" s="6"/>
      <c r="I353" s="6"/>
      <c r="J353" s="6"/>
      <c r="K353" s="6"/>
      <c r="L353" s="6"/>
      <c r="M353" s="6"/>
      <c r="N353" s="6"/>
      <c r="O353" s="6"/>
      <c r="P353" s="6"/>
    </row>
    <row r="354" spans="1:16">
      <c r="A354" s="6"/>
      <c r="B354" s="6"/>
      <c r="C354" s="6"/>
      <c r="D354" s="6"/>
      <c r="E354" s="6"/>
      <c r="F354" s="6"/>
      <c r="G354" s="6"/>
      <c r="H354" s="6"/>
      <c r="I354" s="6"/>
      <c r="J354" s="6"/>
      <c r="K354" s="6"/>
      <c r="L354" s="6"/>
      <c r="M354" s="6"/>
      <c r="N354" s="6"/>
      <c r="O354" s="6"/>
      <c r="P354" s="6"/>
    </row>
    <row r="355" spans="1:16">
      <c r="A355" s="6"/>
      <c r="B355" s="6"/>
      <c r="C355" s="6"/>
      <c r="D355" s="6"/>
      <c r="E355" s="6"/>
      <c r="F355" s="6"/>
      <c r="G355" s="6"/>
      <c r="H355" s="6"/>
      <c r="I355" s="6"/>
      <c r="J355" s="6"/>
      <c r="K355" s="6"/>
      <c r="L355" s="6"/>
      <c r="M355" s="6"/>
      <c r="N355" s="6"/>
      <c r="O355" s="6"/>
      <c r="P355" s="6"/>
    </row>
    <row r="356" spans="1:16">
      <c r="A356" s="6"/>
      <c r="B356" s="6"/>
      <c r="C356" s="6"/>
      <c r="D356" s="6"/>
      <c r="E356" s="6"/>
      <c r="F356" s="6"/>
      <c r="G356" s="6"/>
      <c r="H356" s="6"/>
      <c r="I356" s="6"/>
      <c r="J356" s="6"/>
      <c r="K356" s="6"/>
      <c r="L356" s="6"/>
      <c r="M356" s="6"/>
      <c r="N356" s="6"/>
      <c r="O356" s="6"/>
      <c r="P356" s="6"/>
    </row>
    <row r="357" spans="1:16">
      <c r="A357" s="6"/>
      <c r="B357" s="6"/>
      <c r="C357" s="6"/>
      <c r="D357" s="6"/>
      <c r="E357" s="6"/>
      <c r="F357" s="6"/>
      <c r="G357" s="6"/>
      <c r="H357" s="6"/>
      <c r="I357" s="6"/>
      <c r="J357" s="6"/>
      <c r="K357" s="6"/>
      <c r="L357" s="6"/>
      <c r="M357" s="6"/>
      <c r="N357" s="6"/>
      <c r="O357" s="6"/>
      <c r="P357" s="6"/>
    </row>
    <row r="358" spans="1:16">
      <c r="A358" s="6"/>
      <c r="B358" s="6"/>
      <c r="C358" s="6"/>
      <c r="D358" s="6"/>
      <c r="E358" s="6"/>
      <c r="F358" s="6"/>
      <c r="G358" s="6"/>
      <c r="H358" s="6"/>
      <c r="I358" s="6"/>
      <c r="J358" s="6"/>
      <c r="K358" s="6"/>
      <c r="L358" s="6"/>
      <c r="M358" s="6"/>
      <c r="N358" s="6"/>
      <c r="O358" s="6"/>
      <c r="P358" s="6"/>
    </row>
    <row r="359" spans="1:16">
      <c r="A359" s="6"/>
      <c r="B359" s="6"/>
      <c r="C359" s="6"/>
      <c r="D359" s="6"/>
      <c r="E359" s="6"/>
      <c r="F359" s="6"/>
      <c r="G359" s="6"/>
      <c r="H359" s="6"/>
      <c r="I359" s="6"/>
      <c r="J359" s="6"/>
      <c r="K359" s="6"/>
      <c r="L359" s="6"/>
      <c r="M359" s="6"/>
      <c r="N359" s="6"/>
      <c r="O359" s="6"/>
      <c r="P359" s="6"/>
    </row>
    <row r="360" spans="1:16">
      <c r="A360" s="6"/>
      <c r="B360" s="6"/>
      <c r="C360" s="6"/>
      <c r="D360" s="6"/>
      <c r="E360" s="6"/>
      <c r="F360" s="6"/>
      <c r="G360" s="6"/>
      <c r="H360" s="6"/>
      <c r="I360" s="6"/>
      <c r="J360" s="6"/>
      <c r="K360" s="6"/>
      <c r="L360" s="6"/>
      <c r="M360" s="6"/>
      <c r="N360" s="6"/>
      <c r="O360" s="6"/>
      <c r="P360" s="6"/>
    </row>
    <row r="361" spans="1:16">
      <c r="A361" s="6"/>
      <c r="B361" s="6"/>
      <c r="C361" s="6"/>
      <c r="D361" s="6"/>
      <c r="E361" s="6"/>
      <c r="F361" s="6"/>
      <c r="G361" s="6"/>
      <c r="H361" s="6"/>
      <c r="I361" s="6"/>
      <c r="J361" s="6"/>
      <c r="K361" s="6"/>
      <c r="L361" s="6"/>
      <c r="M361" s="6"/>
      <c r="N361" s="6"/>
      <c r="O361" s="6"/>
      <c r="P361" s="6"/>
    </row>
    <row r="362" spans="1:16">
      <c r="A362" s="6"/>
      <c r="B362" s="6"/>
      <c r="C362" s="6"/>
      <c r="D362" s="6"/>
      <c r="E362" s="6"/>
      <c r="F362" s="6"/>
      <c r="G362" s="6"/>
      <c r="H362" s="6"/>
      <c r="I362" s="6"/>
      <c r="J362" s="6"/>
      <c r="K362" s="6"/>
      <c r="L362" s="6"/>
      <c r="M362" s="6"/>
      <c r="N362" s="6"/>
      <c r="O362" s="6"/>
      <c r="P362" s="6"/>
    </row>
    <row r="363" spans="1:16">
      <c r="A363" s="6"/>
      <c r="B363" s="6"/>
      <c r="C363" s="6"/>
      <c r="D363" s="6"/>
      <c r="E363" s="6"/>
      <c r="F363" s="6"/>
      <c r="G363" s="6"/>
      <c r="H363" s="6"/>
      <c r="I363" s="6"/>
      <c r="J363" s="6"/>
      <c r="K363" s="6"/>
      <c r="L363" s="6"/>
      <c r="M363" s="6"/>
      <c r="N363" s="6"/>
      <c r="O363" s="6"/>
      <c r="P363" s="6"/>
    </row>
    <row r="364" spans="1:16">
      <c r="A364" s="6"/>
      <c r="B364" s="6"/>
      <c r="C364" s="6"/>
      <c r="D364" s="6"/>
      <c r="E364" s="6"/>
      <c r="F364" s="6"/>
      <c r="G364" s="6"/>
      <c r="H364" s="6"/>
      <c r="I364" s="6"/>
      <c r="J364" s="6"/>
      <c r="K364" s="6"/>
      <c r="L364" s="6"/>
      <c r="M364" s="6"/>
      <c r="N364" s="6"/>
      <c r="O364" s="6"/>
      <c r="P364" s="6"/>
    </row>
    <row r="365" spans="1:16">
      <c r="A365" s="6"/>
      <c r="B365" s="6"/>
      <c r="C365" s="6"/>
      <c r="D365" s="6"/>
      <c r="E365" s="6"/>
      <c r="F365" s="6"/>
      <c r="G365" s="6"/>
      <c r="H365" s="6"/>
      <c r="I365" s="6"/>
      <c r="J365" s="6"/>
      <c r="K365" s="6"/>
      <c r="L365" s="6"/>
      <c r="M365" s="6"/>
      <c r="N365" s="6"/>
      <c r="O365" s="6"/>
      <c r="P365" s="6"/>
    </row>
    <row r="366" spans="1:16">
      <c r="A366" s="6"/>
      <c r="B366" s="6"/>
      <c r="C366" s="6"/>
      <c r="D366" s="6"/>
      <c r="E366" s="6"/>
      <c r="F366" s="6"/>
      <c r="G366" s="6"/>
      <c r="H366" s="6"/>
      <c r="I366" s="6"/>
      <c r="J366" s="6"/>
      <c r="K366" s="6"/>
      <c r="L366" s="6"/>
      <c r="M366" s="6"/>
      <c r="N366" s="6"/>
      <c r="O366" s="6"/>
      <c r="P366" s="6"/>
    </row>
    <row r="367" spans="1:16">
      <c r="A367" s="6"/>
      <c r="B367" s="6"/>
      <c r="C367" s="6"/>
      <c r="D367" s="6"/>
      <c r="E367" s="6"/>
      <c r="F367" s="6"/>
      <c r="G367" s="6"/>
      <c r="H367" s="6"/>
      <c r="I367" s="6"/>
      <c r="J367" s="6"/>
      <c r="K367" s="6"/>
      <c r="L367" s="6"/>
      <c r="M367" s="6"/>
      <c r="N367" s="6"/>
      <c r="O367" s="6"/>
      <c r="P367" s="6"/>
    </row>
    <row r="368" spans="1:16">
      <c r="A368" s="6"/>
      <c r="B368" s="6"/>
      <c r="C368" s="6"/>
      <c r="D368" s="6"/>
      <c r="E368" s="6"/>
      <c r="F368" s="6"/>
      <c r="G368" s="6"/>
      <c r="H368" s="6"/>
      <c r="I368" s="6"/>
      <c r="J368" s="6"/>
      <c r="K368" s="6"/>
      <c r="L368" s="6"/>
      <c r="M368" s="6"/>
      <c r="N368" s="6"/>
      <c r="O368" s="6"/>
      <c r="P368" s="6"/>
    </row>
    <row r="369" spans="1:16">
      <c r="A369" s="6"/>
      <c r="B369" s="6"/>
      <c r="C369" s="6"/>
      <c r="D369" s="6"/>
      <c r="E369" s="6"/>
      <c r="F369" s="6"/>
      <c r="G369" s="6"/>
      <c r="H369" s="6"/>
      <c r="I369" s="6"/>
      <c r="J369" s="6"/>
      <c r="K369" s="6"/>
      <c r="L369" s="6"/>
      <c r="M369" s="6"/>
      <c r="N369" s="6"/>
      <c r="O369" s="6"/>
      <c r="P369" s="6"/>
    </row>
    <row r="370" spans="1:16">
      <c r="A370" s="6"/>
      <c r="B370" s="6"/>
      <c r="C370" s="6"/>
      <c r="D370" s="6"/>
      <c r="E370" s="6"/>
      <c r="F370" s="6"/>
      <c r="G370" s="6"/>
      <c r="H370" s="6"/>
      <c r="I370" s="6"/>
      <c r="J370" s="6"/>
      <c r="K370" s="6"/>
      <c r="L370" s="6"/>
      <c r="M370" s="6"/>
      <c r="N370" s="6"/>
      <c r="O370" s="6"/>
      <c r="P370" s="6"/>
    </row>
    <row r="371" spans="1:16">
      <c r="A371" s="6"/>
      <c r="B371" s="6"/>
      <c r="C371" s="6"/>
      <c r="D371" s="6"/>
      <c r="E371" s="6"/>
      <c r="F371" s="6"/>
      <c r="G371" s="6"/>
      <c r="H371" s="6"/>
      <c r="I371" s="6"/>
      <c r="J371" s="6"/>
      <c r="K371" s="6"/>
      <c r="L371" s="6"/>
      <c r="M371" s="6"/>
      <c r="N371" s="6"/>
      <c r="O371" s="6"/>
      <c r="P371" s="6"/>
    </row>
    <row r="372" spans="1:16">
      <c r="A372" s="6"/>
      <c r="B372" s="6"/>
      <c r="C372" s="6"/>
      <c r="D372" s="6"/>
      <c r="E372" s="6"/>
      <c r="F372" s="6"/>
      <c r="G372" s="6"/>
      <c r="H372" s="6"/>
      <c r="I372" s="6"/>
      <c r="J372" s="6"/>
      <c r="K372" s="6"/>
      <c r="L372" s="6"/>
      <c r="M372" s="6"/>
      <c r="N372" s="6"/>
      <c r="O372" s="6"/>
      <c r="P372" s="6"/>
    </row>
    <row r="373" spans="1:16">
      <c r="A373" s="6"/>
      <c r="B373" s="6"/>
      <c r="C373" s="6"/>
      <c r="D373" s="6"/>
      <c r="E373" s="6"/>
      <c r="F373" s="6"/>
      <c r="G373" s="6"/>
      <c r="H373" s="6"/>
      <c r="I373" s="6"/>
      <c r="J373" s="6"/>
      <c r="K373" s="6"/>
      <c r="L373" s="6"/>
      <c r="M373" s="6"/>
      <c r="N373" s="6"/>
      <c r="O373" s="6"/>
      <c r="P373" s="6"/>
    </row>
    <row r="374" spans="1:16">
      <c r="A374" s="6"/>
      <c r="B374" s="6"/>
      <c r="C374" s="6"/>
      <c r="D374" s="6"/>
      <c r="E374" s="6"/>
      <c r="F374" s="6"/>
      <c r="G374" s="6"/>
      <c r="H374" s="6"/>
      <c r="I374" s="6"/>
      <c r="J374" s="6"/>
      <c r="K374" s="6"/>
      <c r="L374" s="6"/>
      <c r="M374" s="6"/>
      <c r="N374" s="6"/>
      <c r="O374" s="6"/>
      <c r="P374" s="6"/>
    </row>
    <row r="375" spans="1:16">
      <c r="A375" s="6"/>
      <c r="B375" s="6"/>
      <c r="C375" s="6"/>
      <c r="D375" s="6"/>
      <c r="E375" s="6"/>
      <c r="F375" s="6"/>
      <c r="G375" s="6"/>
      <c r="H375" s="6"/>
      <c r="I375" s="6"/>
      <c r="J375" s="6"/>
      <c r="K375" s="6"/>
      <c r="L375" s="6"/>
      <c r="M375" s="6"/>
      <c r="N375" s="6"/>
      <c r="O375" s="6"/>
      <c r="P375" s="6"/>
    </row>
    <row r="376" spans="1:16">
      <c r="A376" s="6"/>
      <c r="B376" s="6"/>
      <c r="C376" s="6"/>
      <c r="D376" s="6"/>
      <c r="E376" s="6"/>
      <c r="F376" s="6"/>
      <c r="G376" s="6"/>
      <c r="H376" s="6"/>
      <c r="I376" s="6"/>
      <c r="J376" s="6"/>
      <c r="K376" s="6"/>
      <c r="L376" s="6"/>
      <c r="M376" s="6"/>
      <c r="N376" s="6"/>
      <c r="O376" s="6"/>
      <c r="P376" s="6"/>
    </row>
    <row r="377" spans="1:16">
      <c r="A377" s="6"/>
      <c r="B377" s="6"/>
      <c r="C377" s="6"/>
      <c r="D377" s="6"/>
      <c r="E377" s="6"/>
      <c r="F377" s="6"/>
      <c r="G377" s="6"/>
      <c r="H377" s="6"/>
      <c r="I377" s="6"/>
      <c r="J377" s="6"/>
      <c r="K377" s="6"/>
      <c r="L377" s="6"/>
      <c r="M377" s="6"/>
      <c r="N377" s="6"/>
      <c r="O377" s="6"/>
      <c r="P377" s="6"/>
    </row>
    <row r="378" spans="1:16">
      <c r="A378" s="6"/>
      <c r="B378" s="6"/>
      <c r="C378" s="6"/>
      <c r="D378" s="6"/>
      <c r="E378" s="6"/>
      <c r="F378" s="6"/>
      <c r="G378" s="6"/>
      <c r="H378" s="6"/>
      <c r="I378" s="6"/>
      <c r="J378" s="6"/>
      <c r="K378" s="6"/>
      <c r="L378" s="6"/>
      <c r="M378" s="6"/>
      <c r="N378" s="6"/>
      <c r="O378" s="6"/>
      <c r="P378" s="6"/>
    </row>
    <row r="379" spans="1:16">
      <c r="A379" s="6"/>
      <c r="B379" s="6"/>
      <c r="C379" s="6"/>
      <c r="D379" s="6"/>
      <c r="E379" s="6"/>
      <c r="F379" s="6"/>
      <c r="G379" s="6"/>
      <c r="H379" s="6"/>
      <c r="I379" s="6"/>
      <c r="J379" s="6"/>
      <c r="K379" s="6"/>
      <c r="L379" s="6"/>
      <c r="M379" s="6"/>
      <c r="N379" s="6"/>
      <c r="O379" s="6"/>
      <c r="P379" s="6"/>
    </row>
    <row r="380" spans="1:16">
      <c r="A380" s="6"/>
      <c r="B380" s="6"/>
      <c r="C380" s="6"/>
      <c r="D380" s="6"/>
      <c r="E380" s="6"/>
      <c r="F380" s="6"/>
      <c r="G380" s="6"/>
      <c r="H380" s="6"/>
      <c r="I380" s="6"/>
      <c r="J380" s="6"/>
      <c r="K380" s="6"/>
      <c r="L380" s="6"/>
      <c r="M380" s="6"/>
      <c r="N380" s="6"/>
      <c r="O380" s="6"/>
      <c r="P380" s="6"/>
    </row>
    <row r="381" spans="1:16">
      <c r="A381" s="6"/>
      <c r="B381" s="6"/>
      <c r="C381" s="6"/>
      <c r="D381" s="6"/>
      <c r="E381" s="6"/>
      <c r="F381" s="6"/>
      <c r="G381" s="6"/>
      <c r="H381" s="6"/>
      <c r="I381" s="6"/>
      <c r="J381" s="6"/>
      <c r="K381" s="6"/>
      <c r="L381" s="6"/>
      <c r="M381" s="6"/>
      <c r="N381" s="6"/>
      <c r="O381" s="6"/>
      <c r="P381" s="6"/>
    </row>
    <row r="382" spans="1:16">
      <c r="A382" s="6"/>
      <c r="B382" s="6"/>
      <c r="C382" s="6"/>
      <c r="D382" s="6"/>
      <c r="E382" s="6"/>
      <c r="F382" s="6"/>
      <c r="G382" s="6"/>
      <c r="H382" s="6"/>
      <c r="I382" s="6"/>
      <c r="J382" s="6"/>
      <c r="K382" s="6"/>
      <c r="L382" s="6"/>
      <c r="M382" s="6"/>
      <c r="N382" s="6"/>
      <c r="O382" s="6"/>
      <c r="P382" s="6"/>
    </row>
    <row r="383" spans="1:16">
      <c r="A383" s="6"/>
      <c r="B383" s="6"/>
      <c r="C383" s="6"/>
      <c r="D383" s="6"/>
      <c r="E383" s="6"/>
      <c r="F383" s="6"/>
      <c r="G383" s="6"/>
      <c r="H383" s="6"/>
      <c r="I383" s="6"/>
      <c r="J383" s="6"/>
      <c r="K383" s="6"/>
      <c r="L383" s="6"/>
      <c r="M383" s="6"/>
      <c r="N383" s="6"/>
      <c r="O383" s="6"/>
      <c r="P383" s="6"/>
    </row>
    <row r="384" spans="1:16">
      <c r="A384" s="6"/>
      <c r="B384" s="6"/>
      <c r="C384" s="6"/>
      <c r="D384" s="6"/>
      <c r="E384" s="6"/>
      <c r="F384" s="6"/>
      <c r="G384" s="6"/>
      <c r="H384" s="6"/>
      <c r="I384" s="6"/>
      <c r="J384" s="6"/>
      <c r="K384" s="6"/>
      <c r="L384" s="6"/>
      <c r="M384" s="6"/>
      <c r="N384" s="6"/>
      <c r="O384" s="6"/>
      <c r="P384" s="6"/>
    </row>
    <row r="385" spans="1:16">
      <c r="A385" s="6"/>
      <c r="B385" s="6"/>
      <c r="C385" s="6"/>
      <c r="D385" s="6"/>
      <c r="E385" s="6"/>
      <c r="F385" s="6"/>
      <c r="G385" s="6"/>
      <c r="H385" s="6"/>
      <c r="I385" s="6"/>
      <c r="J385" s="6"/>
      <c r="K385" s="6"/>
      <c r="L385" s="6"/>
      <c r="M385" s="6"/>
      <c r="N385" s="6"/>
      <c r="O385" s="6"/>
      <c r="P385" s="6"/>
    </row>
    <row r="386" spans="1:16">
      <c r="A386" s="6"/>
      <c r="B386" s="6"/>
      <c r="C386" s="6"/>
      <c r="D386" s="6"/>
      <c r="E386" s="6"/>
      <c r="F386" s="6"/>
      <c r="G386" s="6"/>
      <c r="H386" s="6"/>
      <c r="I386" s="6"/>
      <c r="J386" s="6"/>
      <c r="K386" s="6"/>
      <c r="L386" s="6"/>
      <c r="M386" s="6"/>
      <c r="N386" s="6"/>
      <c r="O386" s="6"/>
      <c r="P386" s="6"/>
    </row>
    <row r="387" spans="1:16">
      <c r="A387" s="6"/>
      <c r="B387" s="6"/>
      <c r="C387" s="6"/>
      <c r="D387" s="6"/>
      <c r="E387" s="6"/>
      <c r="F387" s="6"/>
      <c r="G387" s="6"/>
      <c r="H387" s="6"/>
      <c r="I387" s="6"/>
      <c r="J387" s="6"/>
      <c r="K387" s="6"/>
      <c r="L387" s="6"/>
      <c r="M387" s="6"/>
      <c r="N387" s="6"/>
      <c r="O387" s="6"/>
      <c r="P387" s="6"/>
    </row>
    <row r="388" spans="1:16">
      <c r="A388" s="6"/>
      <c r="B388" s="6"/>
      <c r="C388" s="6"/>
      <c r="D388" s="6"/>
      <c r="E388" s="6"/>
      <c r="F388" s="6"/>
      <c r="G388" s="6"/>
      <c r="H388" s="6"/>
      <c r="I388" s="6"/>
      <c r="J388" s="6"/>
      <c r="K388" s="6"/>
      <c r="L388" s="6"/>
      <c r="M388" s="6"/>
      <c r="N388" s="6"/>
      <c r="O388" s="6"/>
      <c r="P388" s="6"/>
    </row>
    <row r="389" spans="1:16">
      <c r="A389" s="6"/>
      <c r="B389" s="6"/>
      <c r="C389" s="6"/>
      <c r="D389" s="6"/>
      <c r="E389" s="6"/>
      <c r="F389" s="6"/>
      <c r="G389" s="6"/>
      <c r="H389" s="6"/>
      <c r="I389" s="6"/>
      <c r="J389" s="6"/>
      <c r="K389" s="6"/>
      <c r="L389" s="6"/>
      <c r="M389" s="6"/>
      <c r="N389" s="6"/>
      <c r="O389" s="6"/>
      <c r="P389" s="6"/>
    </row>
    <row r="390" spans="1:16">
      <c r="A390" s="6"/>
      <c r="B390" s="6"/>
      <c r="C390" s="6"/>
      <c r="D390" s="6"/>
      <c r="E390" s="6"/>
      <c r="F390" s="6"/>
      <c r="G390" s="6"/>
      <c r="H390" s="6"/>
      <c r="I390" s="6"/>
      <c r="J390" s="6"/>
      <c r="K390" s="6"/>
      <c r="L390" s="6"/>
      <c r="M390" s="6"/>
      <c r="N390" s="6"/>
      <c r="O390" s="6"/>
      <c r="P390" s="6"/>
    </row>
    <row r="391" spans="1:16">
      <c r="A391" s="6"/>
      <c r="B391" s="6"/>
      <c r="C391" s="6"/>
      <c r="D391" s="6"/>
      <c r="E391" s="6"/>
      <c r="F391" s="6"/>
      <c r="G391" s="6"/>
      <c r="H391" s="6"/>
      <c r="I391" s="6"/>
      <c r="J391" s="6"/>
      <c r="K391" s="6"/>
      <c r="L391" s="6"/>
      <c r="M391" s="6"/>
      <c r="N391" s="6"/>
      <c r="O391" s="6"/>
      <c r="P391" s="6"/>
    </row>
    <row r="392" spans="1:16">
      <c r="A392" s="6"/>
      <c r="B392" s="6"/>
      <c r="C392" s="6"/>
      <c r="D392" s="6"/>
      <c r="E392" s="6"/>
      <c r="F392" s="6"/>
      <c r="G392" s="6"/>
      <c r="H392" s="6"/>
      <c r="I392" s="6"/>
      <c r="J392" s="6"/>
      <c r="K392" s="6"/>
      <c r="L392" s="6"/>
      <c r="M392" s="6"/>
      <c r="N392" s="6"/>
      <c r="O392" s="6"/>
      <c r="P392" s="6"/>
    </row>
    <row r="393" spans="1:16">
      <c r="A393" s="6"/>
      <c r="B393" s="6"/>
      <c r="C393" s="6"/>
      <c r="D393" s="6"/>
      <c r="E393" s="6"/>
      <c r="F393" s="6"/>
      <c r="G393" s="6"/>
      <c r="H393" s="6"/>
      <c r="I393" s="6"/>
      <c r="J393" s="6"/>
      <c r="K393" s="6"/>
      <c r="L393" s="6"/>
      <c r="M393" s="6"/>
      <c r="N393" s="6"/>
      <c r="O393" s="6"/>
      <c r="P393" s="6"/>
    </row>
    <row r="394" spans="1:16">
      <c r="A394" s="6"/>
      <c r="B394" s="6"/>
      <c r="C394" s="6"/>
      <c r="D394" s="6"/>
      <c r="E394" s="6"/>
      <c r="F394" s="6"/>
      <c r="G394" s="6"/>
      <c r="H394" s="6"/>
      <c r="I394" s="6"/>
      <c r="J394" s="6"/>
      <c r="K394" s="6"/>
      <c r="L394" s="6"/>
      <c r="M394" s="6"/>
      <c r="N394" s="6"/>
      <c r="O394" s="6"/>
      <c r="P394" s="6"/>
    </row>
    <row r="395" spans="1:16">
      <c r="A395" s="6"/>
      <c r="B395" s="6"/>
      <c r="C395" s="6"/>
      <c r="D395" s="6"/>
      <c r="E395" s="6"/>
      <c r="F395" s="6"/>
      <c r="G395" s="6"/>
      <c r="H395" s="6"/>
      <c r="I395" s="6"/>
      <c r="J395" s="6"/>
      <c r="K395" s="6"/>
      <c r="L395" s="6"/>
      <c r="M395" s="6"/>
      <c r="N395" s="6"/>
      <c r="O395" s="6"/>
      <c r="P395" s="6"/>
    </row>
    <row r="396" spans="1:16">
      <c r="A396" s="6"/>
      <c r="B396" s="6"/>
      <c r="C396" s="6"/>
      <c r="D396" s="6"/>
      <c r="E396" s="6"/>
      <c r="F396" s="6"/>
      <c r="G396" s="6"/>
      <c r="H396" s="6"/>
      <c r="I396" s="6"/>
      <c r="J396" s="6"/>
      <c r="K396" s="6"/>
      <c r="L396" s="6"/>
      <c r="M396" s="6"/>
      <c r="N396" s="6"/>
      <c r="O396" s="6"/>
      <c r="P396" s="6"/>
    </row>
    <row r="397" spans="1:16">
      <c r="A397" s="6"/>
      <c r="B397" s="6"/>
      <c r="C397" s="6"/>
      <c r="D397" s="6"/>
      <c r="E397" s="6"/>
      <c r="F397" s="6"/>
      <c r="G397" s="6"/>
      <c r="H397" s="6"/>
      <c r="I397" s="6"/>
      <c r="J397" s="6"/>
      <c r="K397" s="6"/>
      <c r="L397" s="6"/>
      <c r="M397" s="6"/>
      <c r="N397" s="6"/>
      <c r="O397" s="6"/>
      <c r="P397" s="6"/>
    </row>
    <row r="398" spans="1:16">
      <c r="A398" s="6"/>
      <c r="B398" s="6"/>
      <c r="C398" s="6"/>
      <c r="D398" s="6"/>
      <c r="E398" s="6"/>
      <c r="F398" s="6"/>
      <c r="G398" s="6"/>
      <c r="H398" s="6"/>
      <c r="I398" s="6"/>
      <c r="J398" s="6"/>
      <c r="K398" s="6"/>
      <c r="L398" s="6"/>
      <c r="M398" s="6"/>
      <c r="N398" s="6"/>
      <c r="O398" s="6"/>
      <c r="P398" s="6"/>
    </row>
    <row r="399" spans="1:16">
      <c r="A399" s="6"/>
      <c r="B399" s="6"/>
      <c r="C399" s="6"/>
      <c r="D399" s="6"/>
      <c r="E399" s="6"/>
      <c r="F399" s="6"/>
      <c r="G399" s="6"/>
      <c r="H399" s="6"/>
      <c r="I399" s="6"/>
      <c r="J399" s="6"/>
      <c r="K399" s="6"/>
      <c r="L399" s="6"/>
      <c r="M399" s="6"/>
      <c r="N399" s="6"/>
      <c r="O399" s="6"/>
      <c r="P399" s="6"/>
    </row>
    <row r="400" spans="1:16">
      <c r="A400" s="6"/>
      <c r="B400" s="6"/>
      <c r="C400" s="6"/>
      <c r="D400" s="6"/>
      <c r="E400" s="6"/>
      <c r="F400" s="6"/>
      <c r="G400" s="6"/>
      <c r="H400" s="6"/>
      <c r="I400" s="6"/>
      <c r="J400" s="6"/>
      <c r="K400" s="6"/>
      <c r="L400" s="6"/>
      <c r="M400" s="6"/>
      <c r="N400" s="6"/>
      <c r="O400" s="6"/>
      <c r="P400" s="6"/>
    </row>
    <row r="401" spans="1:16">
      <c r="A401" s="6"/>
      <c r="B401" s="6"/>
      <c r="C401" s="6"/>
      <c r="D401" s="6"/>
      <c r="E401" s="6"/>
      <c r="F401" s="6"/>
      <c r="G401" s="6"/>
      <c r="H401" s="6"/>
      <c r="I401" s="6"/>
      <c r="J401" s="6"/>
      <c r="K401" s="6"/>
      <c r="L401" s="6"/>
      <c r="M401" s="6"/>
      <c r="N401" s="6"/>
      <c r="O401" s="6"/>
      <c r="P401" s="6"/>
    </row>
    <row r="402" spans="1:16">
      <c r="A402" s="6"/>
      <c r="B402" s="6"/>
      <c r="C402" s="6"/>
      <c r="D402" s="6"/>
      <c r="E402" s="6"/>
      <c r="F402" s="6"/>
      <c r="G402" s="6"/>
      <c r="H402" s="6"/>
      <c r="I402" s="6"/>
      <c r="J402" s="6"/>
      <c r="K402" s="6"/>
      <c r="L402" s="6"/>
      <c r="M402" s="6"/>
      <c r="N402" s="6"/>
      <c r="O402" s="6"/>
      <c r="P402" s="6"/>
    </row>
    <row r="403" spans="1:16">
      <c r="A403" s="6"/>
      <c r="B403" s="6"/>
      <c r="C403" s="6"/>
      <c r="D403" s="6"/>
      <c r="E403" s="6"/>
      <c r="F403" s="6"/>
      <c r="G403" s="6"/>
      <c r="H403" s="6"/>
      <c r="I403" s="6"/>
      <c r="J403" s="6"/>
      <c r="K403" s="6"/>
      <c r="L403" s="6"/>
      <c r="M403" s="6"/>
      <c r="N403" s="6"/>
      <c r="O403" s="6"/>
      <c r="P403" s="6"/>
    </row>
    <row r="404" spans="1:16">
      <c r="A404" s="6"/>
      <c r="B404" s="6"/>
      <c r="C404" s="6"/>
      <c r="D404" s="6"/>
      <c r="E404" s="6"/>
      <c r="F404" s="6"/>
      <c r="G404" s="6"/>
      <c r="H404" s="6"/>
      <c r="I404" s="6"/>
      <c r="J404" s="6"/>
      <c r="K404" s="6"/>
      <c r="L404" s="6"/>
      <c r="M404" s="6"/>
      <c r="N404" s="6"/>
      <c r="O404" s="6"/>
      <c r="P404" s="6"/>
    </row>
    <row r="405" spans="1:16">
      <c r="A405" s="6"/>
      <c r="B405" s="6"/>
      <c r="C405" s="6"/>
      <c r="D405" s="6"/>
      <c r="E405" s="6"/>
      <c r="F405" s="6"/>
      <c r="G405" s="6"/>
      <c r="H405" s="6"/>
      <c r="I405" s="6"/>
      <c r="J405" s="6"/>
      <c r="K405" s="6"/>
      <c r="L405" s="6"/>
      <c r="M405" s="6"/>
      <c r="N405" s="6"/>
      <c r="O405" s="6"/>
      <c r="P405" s="6"/>
    </row>
    <row r="406" spans="1:16">
      <c r="A406" s="6"/>
      <c r="B406" s="6"/>
      <c r="C406" s="6"/>
      <c r="D406" s="6"/>
      <c r="E406" s="6"/>
      <c r="F406" s="6"/>
      <c r="G406" s="6"/>
      <c r="H406" s="6"/>
      <c r="I406" s="6"/>
      <c r="J406" s="6"/>
      <c r="K406" s="6"/>
      <c r="L406" s="6"/>
      <c r="M406" s="6"/>
      <c r="N406" s="6"/>
      <c r="O406" s="6"/>
      <c r="P406" s="6"/>
    </row>
    <row r="407" spans="1:16">
      <c r="A407" s="6"/>
      <c r="B407" s="6"/>
      <c r="C407" s="6"/>
      <c r="D407" s="6"/>
      <c r="E407" s="6"/>
      <c r="F407" s="6"/>
      <c r="G407" s="6"/>
      <c r="H407" s="6"/>
      <c r="I407" s="6"/>
      <c r="J407" s="6"/>
      <c r="K407" s="6"/>
      <c r="L407" s="6"/>
      <c r="M407" s="6"/>
      <c r="N407" s="6"/>
      <c r="O407" s="6"/>
      <c r="P407" s="6"/>
    </row>
    <row r="408" spans="1:16">
      <c r="A408" s="6"/>
      <c r="B408" s="6"/>
      <c r="C408" s="6"/>
      <c r="D408" s="6"/>
      <c r="E408" s="6"/>
      <c r="F408" s="6"/>
      <c r="G408" s="6"/>
      <c r="H408" s="6"/>
      <c r="I408" s="6"/>
      <c r="J408" s="6"/>
      <c r="K408" s="6"/>
      <c r="L408" s="6"/>
      <c r="M408" s="6"/>
      <c r="N408" s="6"/>
      <c r="O408" s="6"/>
      <c r="P408" s="6"/>
    </row>
    <row r="409" spans="1:16">
      <c r="A409" s="6"/>
      <c r="B409" s="6"/>
      <c r="C409" s="6"/>
      <c r="D409" s="6"/>
      <c r="E409" s="6"/>
      <c r="F409" s="6"/>
      <c r="G409" s="6"/>
      <c r="H409" s="6"/>
      <c r="I409" s="6"/>
      <c r="J409" s="6"/>
      <c r="K409" s="6"/>
      <c r="L409" s="6"/>
      <c r="M409" s="6"/>
      <c r="N409" s="6"/>
      <c r="O409" s="6"/>
      <c r="P409" s="6"/>
    </row>
    <row r="410" spans="1:16">
      <c r="A410" s="6"/>
      <c r="B410" s="6"/>
      <c r="C410" s="6"/>
      <c r="D410" s="6"/>
      <c r="E410" s="6"/>
      <c r="F410" s="6"/>
      <c r="G410" s="6"/>
      <c r="H410" s="6"/>
      <c r="I410" s="6"/>
      <c r="J410" s="6"/>
      <c r="K410" s="6"/>
      <c r="L410" s="6"/>
      <c r="M410" s="6"/>
      <c r="N410" s="6"/>
      <c r="O410" s="6"/>
      <c r="P410" s="6"/>
    </row>
    <row r="411" spans="1:16">
      <c r="A411" s="6"/>
      <c r="B411" s="6"/>
      <c r="C411" s="6"/>
      <c r="D411" s="6"/>
      <c r="E411" s="6"/>
      <c r="F411" s="6"/>
      <c r="G411" s="6"/>
      <c r="H411" s="6"/>
      <c r="I411" s="6"/>
      <c r="J411" s="6"/>
      <c r="K411" s="6"/>
      <c r="L411" s="6"/>
      <c r="M411" s="6"/>
      <c r="N411" s="6"/>
      <c r="O411" s="6"/>
      <c r="P411" s="6"/>
    </row>
    <row r="412" spans="1:16">
      <c r="A412" s="6"/>
      <c r="B412" s="6"/>
      <c r="C412" s="6"/>
      <c r="D412" s="6"/>
      <c r="E412" s="6"/>
      <c r="F412" s="6"/>
      <c r="G412" s="6"/>
      <c r="H412" s="6"/>
      <c r="I412" s="6"/>
      <c r="J412" s="6"/>
      <c r="K412" s="6"/>
      <c r="L412" s="6"/>
      <c r="M412" s="6"/>
      <c r="N412" s="6"/>
      <c r="O412" s="6"/>
      <c r="P412" s="6"/>
    </row>
    <row r="413" spans="1:16">
      <c r="A413" s="6"/>
      <c r="B413" s="6"/>
      <c r="C413" s="6"/>
      <c r="D413" s="6"/>
      <c r="E413" s="6"/>
      <c r="F413" s="6"/>
      <c r="G413" s="6"/>
      <c r="H413" s="6"/>
      <c r="I413" s="6"/>
      <c r="J413" s="6"/>
      <c r="K413" s="6"/>
      <c r="L413" s="6"/>
      <c r="M413" s="6"/>
      <c r="N413" s="6"/>
      <c r="O413" s="6"/>
      <c r="P413" s="6"/>
    </row>
    <row r="414" spans="1:16">
      <c r="A414" s="6"/>
      <c r="B414" s="6"/>
      <c r="C414" s="6"/>
      <c r="D414" s="6"/>
      <c r="E414" s="6"/>
      <c r="F414" s="6"/>
      <c r="G414" s="6"/>
      <c r="H414" s="6"/>
      <c r="I414" s="6"/>
      <c r="J414" s="6"/>
      <c r="K414" s="6"/>
      <c r="L414" s="6"/>
      <c r="M414" s="6"/>
      <c r="N414" s="6"/>
      <c r="O414" s="6"/>
      <c r="P414" s="6"/>
    </row>
    <row r="415" spans="1:16">
      <c r="A415" s="6"/>
      <c r="B415" s="6"/>
      <c r="C415" s="6"/>
      <c r="D415" s="6"/>
      <c r="E415" s="6"/>
      <c r="F415" s="6"/>
      <c r="G415" s="6"/>
      <c r="H415" s="6"/>
      <c r="I415" s="6"/>
      <c r="J415" s="6"/>
      <c r="K415" s="6"/>
      <c r="L415" s="6"/>
      <c r="M415" s="6"/>
      <c r="N415" s="6"/>
      <c r="O415" s="6"/>
      <c r="P415" s="6"/>
    </row>
    <row r="416" spans="1:16">
      <c r="A416" s="6"/>
      <c r="B416" s="6"/>
      <c r="C416" s="6"/>
      <c r="D416" s="6"/>
      <c r="E416" s="6"/>
      <c r="F416" s="6"/>
      <c r="G416" s="6"/>
      <c r="H416" s="6"/>
      <c r="I416" s="6"/>
      <c r="J416" s="6"/>
      <c r="K416" s="6"/>
      <c r="L416" s="6"/>
      <c r="M416" s="6"/>
      <c r="N416" s="6"/>
      <c r="O416" s="6"/>
      <c r="P416" s="6"/>
    </row>
    <row r="417" spans="1:16">
      <c r="A417" s="6"/>
      <c r="B417" s="6"/>
      <c r="C417" s="6"/>
      <c r="D417" s="6"/>
      <c r="E417" s="6"/>
      <c r="F417" s="6"/>
      <c r="G417" s="6"/>
      <c r="H417" s="6"/>
      <c r="I417" s="6"/>
      <c r="J417" s="6"/>
      <c r="K417" s="6"/>
      <c r="L417" s="6"/>
      <c r="M417" s="6"/>
      <c r="N417" s="6"/>
      <c r="O417" s="6"/>
      <c r="P417" s="6"/>
    </row>
    <row r="418" spans="1:16">
      <c r="A418" s="6"/>
      <c r="B418" s="6"/>
      <c r="C418" s="6"/>
      <c r="D418" s="6"/>
      <c r="E418" s="6"/>
      <c r="F418" s="6"/>
      <c r="G418" s="6"/>
      <c r="H418" s="6"/>
      <c r="I418" s="6"/>
      <c r="J418" s="6"/>
      <c r="K418" s="6"/>
      <c r="L418" s="6"/>
      <c r="M418" s="6"/>
      <c r="N418" s="6"/>
      <c r="O418" s="6"/>
      <c r="P418" s="6"/>
    </row>
    <row r="419" spans="1:16">
      <c r="A419" s="6"/>
      <c r="B419" s="6"/>
      <c r="C419" s="6"/>
      <c r="D419" s="6"/>
      <c r="E419" s="6"/>
      <c r="F419" s="6"/>
      <c r="G419" s="6"/>
      <c r="H419" s="6"/>
      <c r="I419" s="6"/>
      <c r="J419" s="6"/>
      <c r="K419" s="6"/>
      <c r="L419" s="6"/>
      <c r="M419" s="6"/>
      <c r="N419" s="6"/>
      <c r="O419" s="6"/>
      <c r="P419" s="6"/>
    </row>
    <row r="420" spans="1:16">
      <c r="A420" s="6"/>
      <c r="B420" s="6"/>
      <c r="C420" s="6"/>
      <c r="D420" s="6"/>
      <c r="E420" s="6"/>
      <c r="F420" s="6"/>
      <c r="G420" s="6"/>
      <c r="H420" s="6"/>
      <c r="I420" s="6"/>
      <c r="J420" s="6"/>
      <c r="K420" s="6"/>
      <c r="L420" s="6"/>
      <c r="M420" s="6"/>
      <c r="N420" s="6"/>
      <c r="O420" s="6"/>
      <c r="P420" s="6"/>
    </row>
    <row r="421" spans="1:16">
      <c r="A421" s="6"/>
      <c r="B421" s="6"/>
      <c r="C421" s="6"/>
      <c r="D421" s="6"/>
      <c r="E421" s="6"/>
      <c r="F421" s="6"/>
      <c r="G421" s="6"/>
      <c r="H421" s="6"/>
      <c r="I421" s="6"/>
      <c r="J421" s="6"/>
      <c r="K421" s="6"/>
      <c r="L421" s="6"/>
      <c r="M421" s="6"/>
      <c r="N421" s="6"/>
      <c r="O421" s="6"/>
      <c r="P421" s="6"/>
    </row>
    <row r="422" spans="1:16">
      <c r="A422" s="6"/>
      <c r="B422" s="6"/>
      <c r="C422" s="6"/>
      <c r="D422" s="6"/>
      <c r="E422" s="6"/>
      <c r="F422" s="6"/>
      <c r="G422" s="6"/>
      <c r="H422" s="6"/>
      <c r="I422" s="6"/>
      <c r="J422" s="6"/>
      <c r="K422" s="6"/>
      <c r="L422" s="6"/>
      <c r="M422" s="6"/>
      <c r="N422" s="6"/>
      <c r="O422" s="6"/>
      <c r="P422" s="6"/>
    </row>
    <row r="423" spans="1:16">
      <c r="A423" s="6"/>
      <c r="B423" s="6"/>
      <c r="C423" s="6"/>
      <c r="D423" s="6"/>
      <c r="E423" s="6"/>
      <c r="F423" s="6"/>
      <c r="G423" s="6"/>
      <c r="H423" s="6"/>
      <c r="I423" s="6"/>
      <c r="J423" s="6"/>
      <c r="K423" s="6"/>
      <c r="L423" s="6"/>
      <c r="M423" s="6"/>
      <c r="N423" s="6"/>
      <c r="O423" s="6"/>
      <c r="P423" s="6"/>
    </row>
    <row r="424" spans="1:16">
      <c r="A424" s="6"/>
      <c r="B424" s="6"/>
      <c r="C424" s="6"/>
      <c r="D424" s="6"/>
      <c r="E424" s="6"/>
      <c r="F424" s="6"/>
      <c r="G424" s="6"/>
      <c r="H424" s="6"/>
      <c r="I424" s="6"/>
      <c r="J424" s="6"/>
      <c r="K424" s="6"/>
      <c r="L424" s="6"/>
      <c r="M424" s="6"/>
      <c r="N424" s="6"/>
      <c r="O424" s="6"/>
      <c r="P424" s="6"/>
    </row>
    <row r="425" spans="1:16">
      <c r="A425" s="6"/>
      <c r="B425" s="6"/>
      <c r="C425" s="6"/>
      <c r="D425" s="6"/>
      <c r="E425" s="6"/>
      <c r="F425" s="6"/>
      <c r="G425" s="6"/>
      <c r="H425" s="6"/>
      <c r="I425" s="6"/>
      <c r="J425" s="6"/>
      <c r="K425" s="6"/>
      <c r="L425" s="6"/>
      <c r="M425" s="6"/>
      <c r="N425" s="6"/>
      <c r="O425" s="6"/>
      <c r="P425" s="6"/>
    </row>
    <row r="426" spans="1:16">
      <c r="A426" s="6"/>
      <c r="B426" s="6"/>
      <c r="C426" s="6"/>
      <c r="D426" s="6"/>
      <c r="E426" s="6"/>
      <c r="F426" s="6"/>
      <c r="G426" s="6"/>
      <c r="H426" s="6"/>
      <c r="I426" s="6"/>
      <c r="J426" s="6"/>
      <c r="K426" s="6"/>
      <c r="L426" s="6"/>
      <c r="M426" s="6"/>
      <c r="N426" s="6"/>
      <c r="O426" s="6"/>
      <c r="P426" s="6"/>
    </row>
    <row r="427" spans="1:16">
      <c r="A427" s="6"/>
      <c r="B427" s="6"/>
      <c r="C427" s="6"/>
      <c r="D427" s="6"/>
      <c r="E427" s="6"/>
      <c r="F427" s="6"/>
      <c r="G427" s="6"/>
      <c r="H427" s="6"/>
      <c r="I427" s="6"/>
      <c r="J427" s="6"/>
      <c r="K427" s="6"/>
      <c r="L427" s="6"/>
      <c r="M427" s="6"/>
      <c r="N427" s="6"/>
      <c r="O427" s="6"/>
      <c r="P427" s="6"/>
    </row>
    <row r="428" spans="1:16">
      <c r="A428" s="6"/>
      <c r="B428" s="6"/>
      <c r="C428" s="6"/>
      <c r="D428" s="6"/>
      <c r="E428" s="6"/>
      <c r="F428" s="6"/>
      <c r="G428" s="6"/>
      <c r="H428" s="6"/>
      <c r="I428" s="6"/>
      <c r="J428" s="6"/>
      <c r="K428" s="6"/>
      <c r="L428" s="6"/>
      <c r="M428" s="6"/>
      <c r="N428" s="6"/>
      <c r="O428" s="6"/>
      <c r="P428" s="6"/>
    </row>
    <row r="429" spans="1:16">
      <c r="A429" s="6"/>
      <c r="B429" s="6"/>
      <c r="C429" s="6"/>
      <c r="D429" s="6"/>
      <c r="E429" s="6"/>
      <c r="F429" s="6"/>
      <c r="G429" s="6"/>
      <c r="H429" s="6"/>
      <c r="I429" s="6"/>
      <c r="J429" s="6"/>
      <c r="K429" s="6"/>
      <c r="L429" s="6"/>
      <c r="M429" s="6"/>
      <c r="N429" s="6"/>
      <c r="O429" s="6"/>
      <c r="P429" s="6"/>
    </row>
    <row r="430" spans="1:16">
      <c r="A430" s="6"/>
      <c r="B430" s="6"/>
      <c r="C430" s="6"/>
      <c r="D430" s="6"/>
      <c r="E430" s="6"/>
      <c r="F430" s="6"/>
      <c r="G430" s="6"/>
      <c r="H430" s="6"/>
      <c r="I430" s="6"/>
      <c r="J430" s="6"/>
      <c r="K430" s="6"/>
      <c r="L430" s="6"/>
      <c r="M430" s="6"/>
      <c r="N430" s="6"/>
      <c r="O430" s="6"/>
      <c r="P430" s="6"/>
    </row>
    <row r="431" spans="1:16">
      <c r="A431" s="6"/>
      <c r="B431" s="6"/>
      <c r="C431" s="6"/>
      <c r="D431" s="6"/>
      <c r="E431" s="6"/>
      <c r="F431" s="6"/>
      <c r="G431" s="6"/>
      <c r="H431" s="6"/>
      <c r="I431" s="6"/>
      <c r="J431" s="6"/>
      <c r="K431" s="6"/>
      <c r="L431" s="6"/>
      <c r="M431" s="6"/>
      <c r="N431" s="6"/>
      <c r="O431" s="6"/>
      <c r="P431" s="6"/>
    </row>
    <row r="432" spans="1:16">
      <c r="A432" s="6"/>
      <c r="B432" s="6"/>
      <c r="C432" s="6"/>
      <c r="D432" s="6"/>
      <c r="E432" s="6"/>
      <c r="F432" s="6"/>
      <c r="G432" s="6"/>
      <c r="H432" s="6"/>
      <c r="I432" s="6"/>
      <c r="J432" s="6"/>
      <c r="K432" s="6"/>
      <c r="L432" s="6"/>
      <c r="M432" s="6"/>
      <c r="N432" s="6"/>
      <c r="O432" s="6"/>
      <c r="P432" s="6"/>
    </row>
    <row r="433" spans="1:16">
      <c r="A433" s="6"/>
      <c r="B433" s="6"/>
      <c r="C433" s="6"/>
      <c r="D433" s="6"/>
      <c r="E433" s="6"/>
      <c r="F433" s="6"/>
      <c r="G433" s="6"/>
      <c r="H433" s="6"/>
      <c r="I433" s="6"/>
      <c r="J433" s="6"/>
      <c r="K433" s="6"/>
      <c r="L433" s="6"/>
      <c r="M433" s="6"/>
      <c r="N433" s="6"/>
      <c r="O433" s="6"/>
      <c r="P433" s="6"/>
    </row>
    <row r="434" spans="1:16">
      <c r="A434" s="6"/>
      <c r="B434" s="6"/>
      <c r="C434" s="6"/>
      <c r="D434" s="6"/>
      <c r="E434" s="6"/>
      <c r="F434" s="6"/>
      <c r="G434" s="6"/>
      <c r="H434" s="6"/>
      <c r="I434" s="6"/>
      <c r="J434" s="6"/>
      <c r="K434" s="6"/>
      <c r="L434" s="6"/>
      <c r="M434" s="6"/>
      <c r="N434" s="6"/>
      <c r="O434" s="6"/>
      <c r="P434" s="6"/>
    </row>
    <row r="435" spans="1:16">
      <c r="A435" s="6"/>
      <c r="B435" s="6"/>
      <c r="C435" s="6"/>
      <c r="D435" s="6"/>
      <c r="E435" s="6"/>
      <c r="F435" s="6"/>
      <c r="G435" s="6"/>
      <c r="H435" s="6"/>
      <c r="I435" s="6"/>
      <c r="J435" s="6"/>
      <c r="K435" s="6"/>
      <c r="L435" s="6"/>
      <c r="M435" s="6"/>
      <c r="N435" s="6"/>
      <c r="O435" s="6"/>
      <c r="P435" s="6"/>
    </row>
    <row r="436" spans="1:16">
      <c r="A436" s="6"/>
      <c r="B436" s="6"/>
      <c r="C436" s="6"/>
      <c r="D436" s="6"/>
      <c r="E436" s="6"/>
      <c r="F436" s="6"/>
      <c r="G436" s="6"/>
      <c r="H436" s="6"/>
      <c r="I436" s="6"/>
      <c r="J436" s="6"/>
      <c r="K436" s="6"/>
      <c r="L436" s="6"/>
      <c r="M436" s="6"/>
      <c r="N436" s="6"/>
      <c r="O436" s="6"/>
      <c r="P436" s="6"/>
    </row>
    <row r="437" spans="1:16">
      <c r="A437" s="6"/>
      <c r="B437" s="6"/>
      <c r="C437" s="6"/>
      <c r="D437" s="6"/>
      <c r="E437" s="6"/>
      <c r="F437" s="6"/>
      <c r="G437" s="6"/>
      <c r="H437" s="6"/>
      <c r="I437" s="6"/>
      <c r="J437" s="6"/>
      <c r="K437" s="6"/>
      <c r="L437" s="6"/>
      <c r="M437" s="6"/>
      <c r="N437" s="6"/>
      <c r="O437" s="6"/>
      <c r="P437" s="6"/>
    </row>
    <row r="438" spans="1:16">
      <c r="A438" s="6"/>
      <c r="B438" s="6"/>
      <c r="C438" s="6"/>
      <c r="D438" s="6"/>
      <c r="E438" s="6"/>
      <c r="F438" s="6"/>
      <c r="G438" s="6"/>
      <c r="H438" s="6"/>
      <c r="I438" s="6"/>
      <c r="J438" s="6"/>
      <c r="K438" s="6"/>
      <c r="L438" s="6"/>
      <c r="M438" s="6"/>
      <c r="N438" s="6"/>
      <c r="O438" s="6"/>
      <c r="P438" s="6"/>
    </row>
    <row r="439" spans="1:16">
      <c r="A439" s="6"/>
      <c r="B439" s="6"/>
      <c r="C439" s="6"/>
      <c r="D439" s="6"/>
      <c r="E439" s="6"/>
      <c r="F439" s="6"/>
      <c r="G439" s="6"/>
      <c r="H439" s="6"/>
      <c r="I439" s="6"/>
      <c r="J439" s="6"/>
      <c r="K439" s="6"/>
      <c r="L439" s="6"/>
      <c r="M439" s="6"/>
      <c r="N439" s="6"/>
      <c r="O439" s="6"/>
      <c r="P439" s="6"/>
    </row>
    <row r="440" spans="1:16">
      <c r="A440" s="6"/>
      <c r="B440" s="6"/>
      <c r="C440" s="6"/>
      <c r="D440" s="6"/>
      <c r="E440" s="6"/>
      <c r="F440" s="6"/>
      <c r="G440" s="6"/>
      <c r="H440" s="6"/>
      <c r="I440" s="6"/>
      <c r="J440" s="6"/>
      <c r="K440" s="6"/>
      <c r="L440" s="6"/>
      <c r="M440" s="6"/>
      <c r="N440" s="6"/>
      <c r="O440" s="6"/>
      <c r="P440" s="6"/>
    </row>
    <row r="441" spans="1:16">
      <c r="A441" s="6"/>
      <c r="B441" s="6"/>
      <c r="C441" s="6"/>
      <c r="D441" s="6"/>
      <c r="E441" s="6"/>
      <c r="F441" s="6"/>
      <c r="G441" s="6"/>
      <c r="H441" s="6"/>
      <c r="I441" s="6"/>
      <c r="J441" s="6"/>
      <c r="K441" s="6"/>
      <c r="L441" s="6"/>
      <c r="M441" s="6"/>
      <c r="N441" s="6"/>
      <c r="O441" s="6"/>
      <c r="P441" s="6"/>
    </row>
    <row r="442" spans="1:16">
      <c r="A442" s="6"/>
      <c r="B442" s="6"/>
      <c r="C442" s="6"/>
      <c r="D442" s="6"/>
      <c r="E442" s="6"/>
      <c r="F442" s="6"/>
      <c r="G442" s="6"/>
      <c r="H442" s="6"/>
      <c r="I442" s="6"/>
      <c r="J442" s="6"/>
      <c r="K442" s="6"/>
      <c r="L442" s="6"/>
      <c r="M442" s="6"/>
      <c r="N442" s="6"/>
      <c r="O442" s="6"/>
      <c r="P442" s="6"/>
    </row>
    <row r="443" spans="1:16">
      <c r="A443" s="6"/>
      <c r="B443" s="6"/>
      <c r="C443" s="6"/>
      <c r="D443" s="6"/>
      <c r="E443" s="6"/>
      <c r="F443" s="6"/>
      <c r="G443" s="6"/>
      <c r="H443" s="6"/>
      <c r="I443" s="6"/>
      <c r="J443" s="6"/>
      <c r="K443" s="6"/>
      <c r="L443" s="6"/>
      <c r="M443" s="6"/>
      <c r="N443" s="6"/>
      <c r="O443" s="6"/>
      <c r="P443" s="6"/>
    </row>
    <row r="444" spans="1:16">
      <c r="A444" s="6"/>
      <c r="B444" s="6"/>
      <c r="C444" s="6"/>
      <c r="D444" s="6"/>
      <c r="E444" s="6"/>
      <c r="F444" s="6"/>
      <c r="G444" s="6"/>
      <c r="H444" s="6"/>
      <c r="I444" s="6"/>
      <c r="J444" s="6"/>
      <c r="K444" s="6"/>
      <c r="L444" s="6"/>
      <c r="M444" s="6"/>
      <c r="N444" s="6"/>
      <c r="O444" s="6"/>
      <c r="P444" s="6"/>
    </row>
    <row r="445" spans="1:16">
      <c r="A445" s="6"/>
      <c r="B445" s="6"/>
      <c r="C445" s="6"/>
      <c r="D445" s="6"/>
      <c r="E445" s="6"/>
      <c r="F445" s="6"/>
      <c r="G445" s="6"/>
      <c r="H445" s="6"/>
      <c r="I445" s="6"/>
      <c r="J445" s="6"/>
      <c r="K445" s="6"/>
      <c r="L445" s="6"/>
      <c r="M445" s="6"/>
      <c r="N445" s="6"/>
      <c r="O445" s="6"/>
      <c r="P445" s="6"/>
    </row>
    <row r="446" spans="1:16">
      <c r="A446" s="6"/>
      <c r="B446" s="6"/>
      <c r="C446" s="6"/>
      <c r="D446" s="6"/>
      <c r="E446" s="6"/>
      <c r="F446" s="6"/>
      <c r="G446" s="6"/>
      <c r="H446" s="6"/>
      <c r="I446" s="6"/>
      <c r="J446" s="6"/>
      <c r="K446" s="6"/>
      <c r="L446" s="6"/>
      <c r="M446" s="6"/>
      <c r="N446" s="6"/>
      <c r="O446" s="6"/>
      <c r="P446" s="6"/>
    </row>
    <row r="447" spans="1:16">
      <c r="A447" s="6"/>
      <c r="B447" s="6"/>
      <c r="C447" s="6"/>
      <c r="D447" s="6"/>
      <c r="E447" s="6"/>
      <c r="F447" s="6"/>
      <c r="G447" s="6"/>
      <c r="H447" s="6"/>
      <c r="I447" s="6"/>
      <c r="J447" s="6"/>
      <c r="K447" s="257"/>
      <c r="L447" s="257"/>
      <c r="M447" s="6"/>
      <c r="N447" s="6"/>
      <c r="O447" s="6"/>
      <c r="P447" s="6"/>
    </row>
    <row r="448" spans="1:16">
      <c r="A448" s="6"/>
      <c r="B448" s="6"/>
      <c r="C448" s="6"/>
      <c r="D448" s="6"/>
      <c r="E448" s="6"/>
      <c r="F448" s="6"/>
      <c r="G448" s="6"/>
      <c r="H448" s="6"/>
      <c r="I448" s="6"/>
      <c r="J448" s="6"/>
      <c r="K448" s="202"/>
      <c r="L448" s="257"/>
      <c r="M448" s="6"/>
      <c r="N448" s="6"/>
      <c r="O448" s="6"/>
      <c r="P448" s="6"/>
    </row>
    <row r="449" spans="1:16">
      <c r="A449" s="6"/>
      <c r="B449" s="6"/>
      <c r="C449" s="6"/>
      <c r="D449" s="6"/>
      <c r="E449" s="6"/>
      <c r="F449" s="6"/>
      <c r="G449" s="6"/>
      <c r="H449" s="6"/>
      <c r="I449" s="6"/>
      <c r="J449" s="6"/>
      <c r="K449" s="202"/>
      <c r="L449" s="257"/>
      <c r="M449" s="6"/>
      <c r="N449" s="6"/>
      <c r="O449" s="6"/>
      <c r="P449" s="6"/>
    </row>
    <row r="450" spans="1:16">
      <c r="A450" s="6"/>
      <c r="B450" s="6"/>
      <c r="C450" s="6"/>
      <c r="D450" s="6"/>
      <c r="E450" s="6"/>
      <c r="F450" s="6"/>
      <c r="G450" s="6"/>
      <c r="H450" s="6"/>
      <c r="I450" s="6"/>
      <c r="J450" s="6"/>
      <c r="K450" s="202"/>
      <c r="L450" s="257"/>
      <c r="M450" s="6"/>
      <c r="N450" s="6"/>
      <c r="O450" s="6"/>
      <c r="P450" s="6"/>
    </row>
    <row r="451" spans="1:16">
      <c r="A451" s="6"/>
      <c r="B451" s="6"/>
      <c r="C451" s="6"/>
      <c r="D451" s="6"/>
      <c r="E451" s="6"/>
      <c r="F451" s="6"/>
      <c r="G451" s="6"/>
      <c r="H451" s="6"/>
      <c r="I451" s="6"/>
      <c r="J451" s="6"/>
      <c r="K451" s="202"/>
      <c r="L451" s="257"/>
      <c r="M451" s="6"/>
      <c r="N451" s="6"/>
      <c r="O451" s="6"/>
      <c r="P451" s="6"/>
    </row>
    <row r="452" spans="1:16">
      <c r="A452" s="6"/>
      <c r="B452" s="6"/>
      <c r="C452" s="6"/>
      <c r="D452" s="6"/>
      <c r="E452" s="6"/>
      <c r="F452" s="6"/>
      <c r="G452" s="6"/>
      <c r="H452" s="6"/>
      <c r="I452" s="6"/>
      <c r="J452" s="6"/>
      <c r="K452" s="202"/>
      <c r="L452" s="257"/>
      <c r="M452" s="6"/>
      <c r="N452" s="6"/>
      <c r="O452" s="6"/>
      <c r="P452" s="6"/>
    </row>
    <row r="453" spans="1:16">
      <c r="A453" s="6"/>
      <c r="B453" s="6"/>
      <c r="C453" s="6"/>
      <c r="D453" s="6"/>
      <c r="E453" s="6"/>
      <c r="F453" s="6"/>
      <c r="G453" s="6"/>
      <c r="H453" s="6"/>
      <c r="I453" s="6"/>
      <c r="J453" s="6"/>
      <c r="K453" s="202"/>
      <c r="L453" s="257"/>
      <c r="M453" s="6"/>
      <c r="N453" s="6"/>
      <c r="O453" s="6"/>
      <c r="P453" s="6"/>
    </row>
    <row r="454" spans="1:16">
      <c r="A454" s="6"/>
      <c r="B454" s="6"/>
      <c r="C454" s="6"/>
      <c r="D454" s="6"/>
      <c r="E454" s="6"/>
      <c r="F454" s="6"/>
      <c r="G454" s="6"/>
      <c r="H454" s="6"/>
      <c r="I454" s="6"/>
      <c r="J454" s="6"/>
      <c r="K454" s="202"/>
      <c r="L454" s="257"/>
      <c r="M454" s="6"/>
      <c r="N454" s="6"/>
      <c r="O454" s="6"/>
      <c r="P454" s="6"/>
    </row>
    <row r="455" spans="1:16">
      <c r="A455" s="6"/>
      <c r="B455" s="6"/>
      <c r="C455" s="6"/>
      <c r="D455" s="6"/>
      <c r="E455" s="6"/>
      <c r="F455" s="6"/>
      <c r="G455" s="6"/>
      <c r="H455" s="6"/>
      <c r="I455" s="6"/>
      <c r="J455" s="6"/>
      <c r="K455" s="202"/>
      <c r="L455" s="483"/>
      <c r="M455" s="6"/>
      <c r="N455" s="6"/>
      <c r="O455" s="6"/>
      <c r="P455" s="6"/>
    </row>
    <row r="456" spans="1:16">
      <c r="A456" s="6"/>
      <c r="B456" s="6"/>
      <c r="C456" s="6"/>
      <c r="D456" s="6"/>
      <c r="E456" s="6"/>
      <c r="F456" s="6"/>
      <c r="G456" s="6"/>
      <c r="H456" s="6"/>
      <c r="I456" s="6"/>
      <c r="J456" s="6"/>
      <c r="K456" s="202"/>
      <c r="L456" s="483"/>
      <c r="M456" s="6"/>
      <c r="N456" s="6"/>
      <c r="O456" s="6"/>
      <c r="P456" s="6"/>
    </row>
    <row r="457" spans="1:16">
      <c r="A457" s="6"/>
      <c r="B457" s="6"/>
      <c r="C457" s="6"/>
      <c r="D457" s="6"/>
      <c r="E457" s="6"/>
      <c r="F457" s="6"/>
      <c r="G457" s="6"/>
      <c r="H457" s="6"/>
      <c r="I457" s="6"/>
      <c r="J457" s="6"/>
      <c r="K457" s="202"/>
      <c r="L457" s="257"/>
      <c r="M457" s="6"/>
      <c r="N457" s="6"/>
      <c r="O457" s="6"/>
      <c r="P457" s="6"/>
    </row>
    <row r="458" spans="1:16">
      <c r="A458" s="6"/>
      <c r="B458" s="6"/>
      <c r="C458" s="6"/>
      <c r="D458" s="6"/>
      <c r="E458" s="6"/>
      <c r="F458" s="6"/>
      <c r="G458" s="6"/>
      <c r="H458" s="471"/>
      <c r="I458" s="471"/>
      <c r="J458" s="64"/>
      <c r="K458" s="202"/>
      <c r="L458" s="257"/>
      <c r="M458" s="6"/>
      <c r="N458" s="6"/>
      <c r="O458" s="6"/>
      <c r="P458" s="6"/>
    </row>
    <row r="459" spans="1:16">
      <c r="A459" s="6"/>
      <c r="B459" s="6"/>
      <c r="C459" s="6"/>
      <c r="D459" s="6"/>
      <c r="E459" s="6"/>
      <c r="F459" s="6"/>
      <c r="G459" s="6"/>
      <c r="H459" s="471"/>
      <c r="I459" s="471"/>
      <c r="J459" s="64"/>
      <c r="K459" s="203"/>
      <c r="L459" s="257"/>
      <c r="M459" s="6"/>
      <c r="N459" s="6"/>
      <c r="O459" s="6"/>
      <c r="P459" s="6"/>
    </row>
    <row r="460" spans="1:16">
      <c r="A460" s="6"/>
      <c r="B460" s="6"/>
      <c r="C460" s="6"/>
      <c r="D460" s="6"/>
      <c r="E460" s="6"/>
      <c r="F460" s="6"/>
      <c r="G460" s="6"/>
      <c r="H460" s="471"/>
      <c r="I460" s="471"/>
      <c r="J460" s="64"/>
      <c r="K460" s="204"/>
      <c r="L460" s="257"/>
      <c r="M460" s="6"/>
      <c r="N460" s="6"/>
      <c r="O460" s="6"/>
      <c r="P460" s="6"/>
    </row>
    <row r="461" spans="1:16">
      <c r="A461" s="6"/>
      <c r="B461" s="6"/>
      <c r="C461" s="6"/>
      <c r="D461" s="6"/>
      <c r="E461" s="6"/>
      <c r="F461" s="6"/>
      <c r="G461" s="6"/>
      <c r="H461" s="6"/>
      <c r="I461" s="6"/>
      <c r="J461" s="6"/>
      <c r="K461" s="204"/>
      <c r="L461" s="257"/>
      <c r="M461" s="6"/>
      <c r="N461" s="6"/>
      <c r="O461" s="6"/>
      <c r="P461" s="6"/>
    </row>
    <row r="462" spans="1:16">
      <c r="A462" s="6"/>
      <c r="B462" s="6"/>
      <c r="C462" s="6"/>
      <c r="D462" s="6"/>
      <c r="E462" s="6"/>
      <c r="F462" s="6"/>
      <c r="G462" s="6"/>
      <c r="H462" s="6"/>
      <c r="I462" s="6"/>
      <c r="J462" s="6"/>
      <c r="K462" s="202"/>
      <c r="L462" s="205"/>
      <c r="M462" s="6"/>
      <c r="N462" s="6"/>
      <c r="O462" s="6"/>
      <c r="P462" s="6"/>
    </row>
    <row r="463" spans="1:16">
      <c r="A463" s="6"/>
      <c r="B463" s="6"/>
      <c r="C463" s="6"/>
      <c r="D463" s="6"/>
      <c r="E463" s="6"/>
      <c r="F463" s="6"/>
      <c r="G463" s="6"/>
      <c r="H463" s="6"/>
      <c r="I463" s="6"/>
      <c r="J463" s="6"/>
      <c r="K463" s="202"/>
      <c r="L463" s="205"/>
      <c r="M463" s="6"/>
      <c r="N463" s="6"/>
      <c r="O463" s="6"/>
      <c r="P463" s="6"/>
    </row>
    <row r="464" spans="1:16">
      <c r="A464" s="6"/>
      <c r="B464" s="6"/>
      <c r="C464" s="6"/>
      <c r="D464" s="6"/>
      <c r="E464" s="6"/>
      <c r="F464" s="6"/>
      <c r="G464" s="6"/>
      <c r="H464" s="6"/>
      <c r="I464" s="6"/>
      <c r="J464" s="6"/>
      <c r="K464" s="202"/>
      <c r="L464" s="205"/>
      <c r="M464" s="6"/>
      <c r="N464" s="6"/>
      <c r="O464" s="6"/>
      <c r="P464" s="6"/>
    </row>
    <row r="465" spans="1:16">
      <c r="A465" s="6"/>
      <c r="B465" s="6"/>
      <c r="C465" s="6"/>
      <c r="D465" s="6"/>
      <c r="E465" s="6"/>
      <c r="F465" s="6"/>
      <c r="G465" s="6"/>
      <c r="H465" s="6"/>
      <c r="I465" s="6"/>
      <c r="J465" s="6"/>
      <c r="K465" s="202"/>
      <c r="L465" s="205"/>
      <c r="M465" s="6"/>
      <c r="N465" s="6"/>
      <c r="O465" s="6"/>
      <c r="P465" s="6"/>
    </row>
    <row r="466" spans="1:16">
      <c r="A466" s="6"/>
      <c r="B466" s="6"/>
      <c r="C466" s="6"/>
      <c r="D466" s="6"/>
      <c r="E466" s="6"/>
      <c r="F466" s="6"/>
      <c r="G466" s="6"/>
      <c r="H466" s="6"/>
      <c r="I466" s="6"/>
      <c r="J466" s="6"/>
      <c r="K466" s="202"/>
      <c r="L466" s="205"/>
      <c r="M466" s="6"/>
      <c r="N466" s="6"/>
      <c r="O466" s="6"/>
      <c r="P466" s="6"/>
    </row>
    <row r="467" spans="1:16">
      <c r="A467" s="6"/>
      <c r="B467" s="6"/>
      <c r="C467" s="6"/>
      <c r="D467" s="6"/>
      <c r="E467" s="6"/>
      <c r="F467" s="6"/>
      <c r="G467" s="6"/>
      <c r="H467" s="6"/>
      <c r="I467" s="6"/>
      <c r="J467" s="6"/>
      <c r="K467" s="202"/>
      <c r="L467" s="205"/>
      <c r="M467" s="6"/>
      <c r="N467" s="6"/>
      <c r="O467" s="6"/>
      <c r="P467" s="6"/>
    </row>
    <row r="468" spans="1:16">
      <c r="A468" s="6"/>
      <c r="B468" s="6"/>
      <c r="C468" s="6"/>
      <c r="D468" s="6"/>
      <c r="E468" s="6"/>
      <c r="F468" s="6"/>
      <c r="G468" s="6"/>
      <c r="H468" s="6"/>
      <c r="I468" s="6"/>
      <c r="J468" s="6"/>
      <c r="K468" s="257"/>
      <c r="L468" s="257"/>
      <c r="M468" s="6"/>
      <c r="N468" s="6"/>
      <c r="O468" s="6"/>
      <c r="P468" s="6"/>
    </row>
    <row r="469" spans="1:16">
      <c r="A469" s="6"/>
      <c r="B469" s="6"/>
      <c r="C469" s="6"/>
      <c r="D469" s="6"/>
      <c r="E469" s="6"/>
      <c r="F469" s="6"/>
      <c r="G469" s="6"/>
      <c r="H469" s="6"/>
      <c r="I469" s="6"/>
      <c r="J469" s="6"/>
      <c r="K469" s="257"/>
      <c r="L469" s="257"/>
      <c r="M469" s="6"/>
      <c r="N469" s="6"/>
      <c r="O469" s="6"/>
      <c r="P469" s="6"/>
    </row>
    <row r="470" spans="1:16">
      <c r="A470" s="6"/>
      <c r="B470" s="6"/>
      <c r="C470" s="6"/>
      <c r="D470" s="6"/>
      <c r="E470" s="6"/>
      <c r="F470" s="6"/>
      <c r="G470" s="6"/>
      <c r="H470" s="6"/>
      <c r="I470" s="6"/>
      <c r="J470" s="6"/>
      <c r="K470" s="257"/>
      <c r="L470" s="257"/>
      <c r="M470" s="6"/>
      <c r="N470" s="6"/>
      <c r="O470" s="6"/>
      <c r="P470" s="6"/>
    </row>
    <row r="471" spans="1:16">
      <c r="A471" s="6"/>
      <c r="B471" s="6"/>
      <c r="C471" s="6"/>
      <c r="D471" s="6"/>
      <c r="E471" s="6"/>
      <c r="F471" s="6"/>
      <c r="G471" s="6"/>
      <c r="H471" s="6"/>
      <c r="I471" s="6"/>
      <c r="J471" s="6"/>
      <c r="K471" s="6"/>
      <c r="L471" s="6"/>
      <c r="M471" s="6"/>
      <c r="N471" s="6"/>
      <c r="O471" s="6"/>
      <c r="P471" s="6"/>
    </row>
    <row r="472" spans="1:16">
      <c r="A472" s="6"/>
      <c r="B472" s="6"/>
      <c r="C472" s="6"/>
      <c r="D472" s="6"/>
      <c r="E472" s="6"/>
      <c r="F472" s="6"/>
      <c r="G472" s="6"/>
      <c r="H472" s="6"/>
      <c r="I472" s="6"/>
      <c r="J472" s="6"/>
      <c r="K472" s="6"/>
      <c r="L472" s="6"/>
      <c r="M472" s="6"/>
      <c r="N472" s="6"/>
      <c r="O472" s="6"/>
      <c r="P472" s="6"/>
    </row>
    <row r="473" spans="1:16">
      <c r="A473" s="6"/>
      <c r="B473" s="6"/>
      <c r="C473" s="6"/>
      <c r="D473" s="6"/>
      <c r="E473" s="6"/>
      <c r="F473" s="6"/>
      <c r="G473" s="6"/>
      <c r="H473" s="6"/>
      <c r="I473" s="6"/>
      <c r="J473" s="6"/>
      <c r="K473" s="6"/>
      <c r="L473" s="6"/>
      <c r="M473" s="6"/>
      <c r="N473" s="6"/>
      <c r="O473" s="6"/>
      <c r="P473" s="6"/>
    </row>
    <row r="474" spans="1:16">
      <c r="A474" s="6"/>
      <c r="B474" s="6"/>
      <c r="C474" s="6"/>
      <c r="D474" s="6"/>
      <c r="E474" s="6"/>
      <c r="F474" s="6"/>
      <c r="G474" s="6"/>
      <c r="H474" s="6"/>
      <c r="I474" s="6"/>
      <c r="J474" s="6"/>
      <c r="K474" s="6"/>
      <c r="L474" s="6"/>
      <c r="M474" s="6"/>
      <c r="N474" s="6"/>
      <c r="O474" s="6"/>
      <c r="P474" s="6"/>
    </row>
    <row r="475" spans="1:16">
      <c r="A475" s="6"/>
      <c r="B475" s="6"/>
      <c r="C475" s="6"/>
      <c r="D475" s="6"/>
      <c r="E475" s="6"/>
      <c r="F475" s="6"/>
      <c r="G475" s="6"/>
      <c r="H475" s="6"/>
      <c r="I475" s="6"/>
      <c r="J475" s="6"/>
      <c r="K475" s="6"/>
      <c r="L475" s="6"/>
      <c r="M475" s="6"/>
      <c r="N475" s="6"/>
      <c r="O475" s="6"/>
      <c r="P475" s="6"/>
    </row>
    <row r="476" spans="1:16">
      <c r="A476" s="6"/>
      <c r="B476" s="6"/>
      <c r="C476" s="6"/>
      <c r="D476" s="6"/>
      <c r="E476" s="6"/>
      <c r="F476" s="6"/>
      <c r="G476" s="6"/>
      <c r="H476" s="6"/>
      <c r="I476" s="6"/>
      <c r="J476" s="6"/>
      <c r="K476" s="6"/>
      <c r="L476" s="6"/>
      <c r="M476" s="6"/>
      <c r="N476" s="6"/>
      <c r="O476" s="6"/>
      <c r="P476" s="6"/>
    </row>
    <row r="477" spans="1:16">
      <c r="A477" s="6"/>
      <c r="B477" s="6"/>
      <c r="C477" s="6"/>
      <c r="D477" s="6"/>
      <c r="E477" s="6"/>
      <c r="F477" s="6"/>
      <c r="G477" s="6"/>
      <c r="H477" s="6"/>
      <c r="I477" s="6"/>
      <c r="J477" s="6"/>
      <c r="K477" s="6"/>
      <c r="L477" s="6"/>
      <c r="M477" s="6"/>
      <c r="N477" s="6"/>
      <c r="O477" s="6"/>
      <c r="P477" s="6"/>
    </row>
    <row r="478" spans="1:16">
      <c r="A478" s="6"/>
      <c r="B478" s="6"/>
      <c r="C478" s="6"/>
      <c r="D478" s="6"/>
      <c r="E478" s="6"/>
      <c r="F478" s="6"/>
      <c r="G478" s="6"/>
      <c r="H478" s="6"/>
      <c r="I478" s="6"/>
      <c r="J478" s="6"/>
      <c r="K478" s="6"/>
      <c r="L478" s="6"/>
      <c r="M478" s="6"/>
      <c r="N478" s="6"/>
      <c r="O478" s="6"/>
      <c r="P478" s="6"/>
    </row>
    <row r="479" spans="1:16">
      <c r="A479" s="6"/>
      <c r="B479" s="6"/>
      <c r="C479" s="6"/>
      <c r="D479" s="6"/>
      <c r="E479" s="6"/>
      <c r="F479" s="6"/>
      <c r="G479" s="6"/>
      <c r="H479" s="6"/>
      <c r="I479" s="6"/>
      <c r="J479" s="6"/>
      <c r="K479" s="6"/>
      <c r="L479" s="6"/>
      <c r="M479" s="6"/>
      <c r="N479" s="6"/>
      <c r="O479" s="6"/>
      <c r="P479" s="6"/>
    </row>
  </sheetData>
  <mergeCells count="4">
    <mergeCell ref="E194:E195"/>
    <mergeCell ref="C199:C200"/>
    <mergeCell ref="H153:J153"/>
    <mergeCell ref="E153:G153"/>
  </mergeCells>
  <phoneticPr fontId="35"/>
  <dataValidations count="1">
    <dataValidation type="list" allowBlank="1" showInputMessage="1" showErrorMessage="1" errorTitle="申告書を印刷できません" error="計算が正しく行えないため、印刷できません。お手数ですが、平日８：３０～１７：１５までの間に、税務課市民税係までお問い合わせください。" sqref="C3" xr:uid="{00000000-0002-0000-0000-000000000000}">
      <formula1>"印刷できる"</formula1>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6" tint="0.39997558519241921"/>
  </sheetPr>
  <dimension ref="B2:AQ26"/>
  <sheetViews>
    <sheetView showGridLines="0" showRowColHeaders="0" zoomScaleNormal="100" workbookViewId="0"/>
  </sheetViews>
  <sheetFormatPr defaultColWidth="3.625" defaultRowHeight="13.5"/>
  <cols>
    <col min="1" max="16384" width="3.625" style="491"/>
  </cols>
  <sheetData>
    <row r="2" spans="2:43">
      <c r="B2" s="491" t="s">
        <v>390</v>
      </c>
    </row>
    <row r="4" spans="2:43">
      <c r="B4" s="492">
        <v>1</v>
      </c>
      <c r="C4" s="2481" t="s">
        <v>397</v>
      </c>
      <c r="D4" s="2481"/>
      <c r="E4" s="2481"/>
      <c r="F4" s="2481"/>
      <c r="G4" s="2481"/>
      <c r="H4" s="2481"/>
      <c r="I4" s="2481"/>
      <c r="J4" s="2481"/>
      <c r="K4" s="2481"/>
      <c r="L4" s="2481"/>
      <c r="M4" s="2481"/>
      <c r="N4" s="2481"/>
      <c r="O4" s="2481"/>
      <c r="P4" s="2481"/>
      <c r="Q4" s="2481"/>
      <c r="R4" s="2481"/>
      <c r="S4" s="2481"/>
      <c r="T4" s="2481"/>
      <c r="U4" s="2481"/>
      <c r="V4" s="2481"/>
      <c r="W4" s="2481"/>
      <c r="X4" s="2481"/>
      <c r="Y4" s="2481"/>
      <c r="Z4" s="2481"/>
      <c r="AA4" s="2481"/>
      <c r="AB4" s="2481"/>
    </row>
    <row r="5" spans="2:43">
      <c r="B5" s="492"/>
      <c r="C5" s="2481"/>
      <c r="D5" s="2481"/>
      <c r="E5" s="2481"/>
      <c r="F5" s="2481"/>
      <c r="G5" s="2481"/>
      <c r="H5" s="2481"/>
      <c r="I5" s="2481"/>
      <c r="J5" s="2481"/>
      <c r="K5" s="2481"/>
      <c r="L5" s="2481"/>
      <c r="M5" s="2481"/>
      <c r="N5" s="2481"/>
      <c r="O5" s="2481"/>
      <c r="P5" s="2481"/>
      <c r="Q5" s="2481"/>
      <c r="R5" s="2481"/>
      <c r="S5" s="2481"/>
      <c r="T5" s="2481"/>
      <c r="U5" s="2481"/>
      <c r="V5" s="2481"/>
      <c r="W5" s="2481"/>
      <c r="X5" s="2481"/>
      <c r="Y5" s="2481"/>
      <c r="Z5" s="2481"/>
      <c r="AA5" s="2481"/>
      <c r="AB5" s="2481"/>
    </row>
    <row r="6" spans="2:43">
      <c r="B6" s="492"/>
      <c r="C6" s="493" t="s">
        <v>404</v>
      </c>
      <c r="D6" s="494"/>
      <c r="E6" s="494"/>
      <c r="F6" s="494"/>
      <c r="G6" s="494"/>
      <c r="H6" s="494"/>
      <c r="I6" s="494"/>
      <c r="J6" s="494"/>
      <c r="K6" s="494"/>
      <c r="L6" s="494"/>
      <c r="M6" s="494"/>
      <c r="N6" s="494"/>
      <c r="O6" s="494"/>
      <c r="P6" s="494"/>
      <c r="Q6" s="494"/>
      <c r="R6" s="494"/>
      <c r="S6" s="494"/>
      <c r="T6" s="494"/>
      <c r="U6" s="494"/>
      <c r="V6" s="494"/>
      <c r="W6" s="494"/>
      <c r="X6" s="494"/>
      <c r="Y6" s="494"/>
      <c r="Z6" s="494"/>
      <c r="AA6" s="494"/>
      <c r="AB6" s="494"/>
    </row>
    <row r="7" spans="2:43" ht="14.25" thickBot="1">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row>
    <row r="8" spans="2:43" ht="14.25" customHeight="1" thickBot="1">
      <c r="B8" s="2468" t="s">
        <v>124</v>
      </c>
      <c r="C8" s="2466"/>
      <c r="D8" s="2466"/>
      <c r="E8" s="2466"/>
      <c r="F8" s="2466"/>
      <c r="G8" s="2466" t="s">
        <v>125</v>
      </c>
      <c r="H8" s="2466"/>
      <c r="I8" s="2475" t="s">
        <v>391</v>
      </c>
      <c r="J8" s="2466"/>
      <c r="K8" s="2476"/>
      <c r="L8" s="2476"/>
      <c r="M8" s="2476"/>
      <c r="N8" s="2476"/>
      <c r="O8" s="2476"/>
      <c r="P8" s="2476"/>
      <c r="Q8" s="2476"/>
      <c r="R8" s="2476"/>
      <c r="S8" s="2476"/>
      <c r="T8" s="2466" t="s">
        <v>393</v>
      </c>
      <c r="U8" s="2466"/>
      <c r="V8" s="2466"/>
      <c r="W8" s="2466" t="s">
        <v>394</v>
      </c>
      <c r="X8" s="2466"/>
      <c r="Y8" s="2466"/>
      <c r="Z8" s="2466"/>
      <c r="AA8" s="2466"/>
      <c r="AB8" s="2467"/>
    </row>
    <row r="9" spans="2:43">
      <c r="B9" s="2469"/>
      <c r="C9" s="2470"/>
      <c r="D9" s="2470"/>
      <c r="E9" s="2470"/>
      <c r="F9" s="2471"/>
      <c r="G9" s="2477"/>
      <c r="H9" s="2470"/>
      <c r="I9" s="2479"/>
      <c r="J9" s="2480"/>
      <c r="K9" s="2477"/>
      <c r="L9" s="2470"/>
      <c r="M9" s="514"/>
      <c r="N9" s="2477"/>
      <c r="O9" s="2470"/>
      <c r="P9" s="514"/>
      <c r="Q9" s="2477"/>
      <c r="R9" s="2470"/>
      <c r="S9" s="514"/>
      <c r="T9" s="2477"/>
      <c r="U9" s="2470"/>
      <c r="V9" s="2470"/>
      <c r="W9" s="2490"/>
      <c r="X9" s="2490"/>
      <c r="Y9" s="2490"/>
      <c r="Z9" s="2490"/>
      <c r="AA9" s="2490"/>
      <c r="AB9" s="2491"/>
      <c r="AC9" s="2456" t="s">
        <v>696</v>
      </c>
      <c r="AD9" s="2457"/>
      <c r="AE9" s="2458"/>
      <c r="AF9" s="2462"/>
      <c r="AG9" s="2464"/>
      <c r="AH9" s="2464"/>
      <c r="AI9" s="2464"/>
      <c r="AJ9" s="2464"/>
      <c r="AK9" s="2464"/>
      <c r="AL9" s="2464"/>
      <c r="AM9" s="2464"/>
      <c r="AN9" s="2464"/>
      <c r="AO9" s="2464"/>
      <c r="AP9" s="2464"/>
      <c r="AQ9" s="2454"/>
    </row>
    <row r="10" spans="2:43" ht="14.25" thickBot="1">
      <c r="B10" s="2472"/>
      <c r="C10" s="2473"/>
      <c r="D10" s="2473"/>
      <c r="E10" s="2473"/>
      <c r="F10" s="2474"/>
      <c r="G10" s="2478"/>
      <c r="H10" s="2473"/>
      <c r="I10" s="2479"/>
      <c r="J10" s="2480"/>
      <c r="K10" s="2478"/>
      <c r="L10" s="2473"/>
      <c r="M10" s="515" t="s">
        <v>277</v>
      </c>
      <c r="N10" s="2478"/>
      <c r="O10" s="2473"/>
      <c r="P10" s="515" t="s">
        <v>278</v>
      </c>
      <c r="Q10" s="2478"/>
      <c r="R10" s="2473"/>
      <c r="S10" s="515" t="s">
        <v>392</v>
      </c>
      <c r="T10" s="2478"/>
      <c r="U10" s="2473"/>
      <c r="V10" s="2473"/>
      <c r="W10" s="2490"/>
      <c r="X10" s="2490"/>
      <c r="Y10" s="2490"/>
      <c r="Z10" s="2490"/>
      <c r="AA10" s="2490"/>
      <c r="AB10" s="2491"/>
      <c r="AC10" s="2459"/>
      <c r="AD10" s="2460"/>
      <c r="AE10" s="2461"/>
      <c r="AF10" s="2463"/>
      <c r="AG10" s="2465"/>
      <c r="AH10" s="2465"/>
      <c r="AI10" s="2465"/>
      <c r="AJ10" s="2465"/>
      <c r="AK10" s="2465"/>
      <c r="AL10" s="2465"/>
      <c r="AM10" s="2465"/>
      <c r="AN10" s="2465"/>
      <c r="AO10" s="2465"/>
      <c r="AP10" s="2465"/>
      <c r="AQ10" s="2455"/>
    </row>
    <row r="11" spans="2:43">
      <c r="B11" s="2469"/>
      <c r="C11" s="2470"/>
      <c r="D11" s="2470"/>
      <c r="E11" s="2470"/>
      <c r="F11" s="2471"/>
      <c r="G11" s="2477"/>
      <c r="H11" s="2470"/>
      <c r="I11" s="2479"/>
      <c r="J11" s="2480"/>
      <c r="K11" s="2477"/>
      <c r="L11" s="2470"/>
      <c r="M11" s="514"/>
      <c r="N11" s="2477"/>
      <c r="O11" s="2470"/>
      <c r="P11" s="514"/>
      <c r="Q11" s="2477"/>
      <c r="R11" s="2470"/>
      <c r="S11" s="514"/>
      <c r="T11" s="2477"/>
      <c r="U11" s="2470"/>
      <c r="V11" s="2470"/>
      <c r="W11" s="2490"/>
      <c r="X11" s="2490"/>
      <c r="Y11" s="2490"/>
      <c r="Z11" s="2490"/>
      <c r="AA11" s="2490"/>
      <c r="AB11" s="2491"/>
      <c r="AC11" s="2456" t="s">
        <v>696</v>
      </c>
      <c r="AD11" s="2457"/>
      <c r="AE11" s="2458"/>
      <c r="AF11" s="2462"/>
      <c r="AG11" s="2464"/>
      <c r="AH11" s="2464"/>
      <c r="AI11" s="2464"/>
      <c r="AJ11" s="2464"/>
      <c r="AK11" s="2464"/>
      <c r="AL11" s="2464"/>
      <c r="AM11" s="2464"/>
      <c r="AN11" s="2464"/>
      <c r="AO11" s="2464"/>
      <c r="AP11" s="2464"/>
      <c r="AQ11" s="2454"/>
    </row>
    <row r="12" spans="2:43" ht="14.25" thickBot="1">
      <c r="B12" s="2472"/>
      <c r="C12" s="2473"/>
      <c r="D12" s="2473"/>
      <c r="E12" s="2473"/>
      <c r="F12" s="2474"/>
      <c r="G12" s="2478"/>
      <c r="H12" s="2473"/>
      <c r="I12" s="2479"/>
      <c r="J12" s="2480"/>
      <c r="K12" s="2478"/>
      <c r="L12" s="2473"/>
      <c r="M12" s="515" t="s">
        <v>277</v>
      </c>
      <c r="N12" s="2478"/>
      <c r="O12" s="2473"/>
      <c r="P12" s="515" t="s">
        <v>278</v>
      </c>
      <c r="Q12" s="2478"/>
      <c r="R12" s="2473"/>
      <c r="S12" s="515" t="s">
        <v>392</v>
      </c>
      <c r="T12" s="2478"/>
      <c r="U12" s="2473"/>
      <c r="V12" s="2473"/>
      <c r="W12" s="2490"/>
      <c r="X12" s="2490"/>
      <c r="Y12" s="2490"/>
      <c r="Z12" s="2490"/>
      <c r="AA12" s="2490"/>
      <c r="AB12" s="2491"/>
      <c r="AC12" s="2459"/>
      <c r="AD12" s="2460"/>
      <c r="AE12" s="2461"/>
      <c r="AF12" s="2463"/>
      <c r="AG12" s="2465"/>
      <c r="AH12" s="2465"/>
      <c r="AI12" s="2465"/>
      <c r="AJ12" s="2465"/>
      <c r="AK12" s="2465"/>
      <c r="AL12" s="2465"/>
      <c r="AM12" s="2465"/>
      <c r="AN12" s="2465"/>
      <c r="AO12" s="2465"/>
      <c r="AP12" s="2465"/>
      <c r="AQ12" s="2455"/>
    </row>
    <row r="13" spans="2:43">
      <c r="B13" s="2469"/>
      <c r="C13" s="2470"/>
      <c r="D13" s="2470"/>
      <c r="E13" s="2470"/>
      <c r="F13" s="2471"/>
      <c r="G13" s="2477"/>
      <c r="H13" s="2470"/>
      <c r="I13" s="2479"/>
      <c r="J13" s="2480"/>
      <c r="K13" s="2477"/>
      <c r="L13" s="2470"/>
      <c r="M13" s="514"/>
      <c r="N13" s="2477"/>
      <c r="O13" s="2470"/>
      <c r="P13" s="514"/>
      <c r="Q13" s="2477"/>
      <c r="R13" s="2470"/>
      <c r="S13" s="514"/>
      <c r="T13" s="2477"/>
      <c r="U13" s="2470"/>
      <c r="V13" s="2470"/>
      <c r="W13" s="2490"/>
      <c r="X13" s="2490"/>
      <c r="Y13" s="2490"/>
      <c r="Z13" s="2490"/>
      <c r="AA13" s="2490"/>
      <c r="AB13" s="2491"/>
      <c r="AC13" s="2456" t="s">
        <v>696</v>
      </c>
      <c r="AD13" s="2457"/>
      <c r="AE13" s="2458"/>
      <c r="AF13" s="2462"/>
      <c r="AG13" s="2464"/>
      <c r="AH13" s="2464"/>
      <c r="AI13" s="2464"/>
      <c r="AJ13" s="2464"/>
      <c r="AK13" s="2464"/>
      <c r="AL13" s="2464"/>
      <c r="AM13" s="2464"/>
      <c r="AN13" s="2464"/>
      <c r="AO13" s="2464"/>
      <c r="AP13" s="2464"/>
      <c r="AQ13" s="2454"/>
    </row>
    <row r="14" spans="2:43" ht="14.25" thickBot="1">
      <c r="B14" s="2492"/>
      <c r="C14" s="2493"/>
      <c r="D14" s="2493"/>
      <c r="E14" s="2493"/>
      <c r="F14" s="2494"/>
      <c r="G14" s="2495"/>
      <c r="H14" s="2493"/>
      <c r="I14" s="2496"/>
      <c r="J14" s="2497"/>
      <c r="K14" s="2495"/>
      <c r="L14" s="2493"/>
      <c r="M14" s="516" t="s">
        <v>277</v>
      </c>
      <c r="N14" s="2495"/>
      <c r="O14" s="2493"/>
      <c r="P14" s="516" t="s">
        <v>278</v>
      </c>
      <c r="Q14" s="2495"/>
      <c r="R14" s="2493"/>
      <c r="S14" s="516" t="s">
        <v>392</v>
      </c>
      <c r="T14" s="2495"/>
      <c r="U14" s="2493"/>
      <c r="V14" s="2493"/>
      <c r="W14" s="2498"/>
      <c r="X14" s="2498"/>
      <c r="Y14" s="2498"/>
      <c r="Z14" s="2498"/>
      <c r="AA14" s="2498"/>
      <c r="AB14" s="2499"/>
      <c r="AC14" s="2459"/>
      <c r="AD14" s="2460"/>
      <c r="AE14" s="2461"/>
      <c r="AF14" s="2463"/>
      <c r="AG14" s="2465"/>
      <c r="AH14" s="2465"/>
      <c r="AI14" s="2465"/>
      <c r="AJ14" s="2465"/>
      <c r="AK14" s="2465"/>
      <c r="AL14" s="2465"/>
      <c r="AM14" s="2465"/>
      <c r="AN14" s="2465"/>
      <c r="AO14" s="2465"/>
      <c r="AP14" s="2465"/>
      <c r="AQ14" s="2455"/>
    </row>
    <row r="15" spans="2:43" ht="27" customHeight="1">
      <c r="T15" s="2488" t="s">
        <v>395</v>
      </c>
      <c r="U15" s="2488"/>
      <c r="V15" s="2488"/>
      <c r="W15" s="2489" t="str">
        <f>IF('計算シート（非表示）'!B182="","",'計算シート（非表示）'!B182)</f>
        <v/>
      </c>
      <c r="X15" s="2489"/>
      <c r="Y15" s="2489"/>
      <c r="Z15" s="2489"/>
      <c r="AA15" s="2489"/>
      <c r="AB15" s="2489"/>
    </row>
    <row r="17" spans="2:28" ht="14.25" thickBot="1">
      <c r="B17" s="491">
        <v>2</v>
      </c>
      <c r="C17" s="491" t="s">
        <v>396</v>
      </c>
    </row>
    <row r="18" spans="2:28">
      <c r="C18" s="2500" t="s">
        <v>977</v>
      </c>
      <c r="D18" s="2501"/>
      <c r="E18" s="2501"/>
      <c r="F18" s="2501"/>
      <c r="G18" s="2501"/>
      <c r="H18" s="2501"/>
      <c r="I18" s="2501"/>
      <c r="J18" s="2501"/>
      <c r="K18" s="2501"/>
      <c r="L18" s="2501"/>
      <c r="M18" s="2501"/>
      <c r="N18" s="2501"/>
      <c r="O18" s="2501"/>
      <c r="P18" s="2502"/>
    </row>
    <row r="19" spans="2:28" ht="14.25" thickBot="1">
      <c r="B19" s="495"/>
      <c r="C19" s="2503"/>
      <c r="D19" s="2504"/>
      <c r="E19" s="2504"/>
      <c r="F19" s="2504"/>
      <c r="G19" s="2504"/>
      <c r="H19" s="2504"/>
      <c r="I19" s="2504"/>
      <c r="J19" s="2504"/>
      <c r="K19" s="2504"/>
      <c r="L19" s="2504"/>
      <c r="M19" s="2504"/>
      <c r="N19" s="2504"/>
      <c r="O19" s="2504"/>
      <c r="P19" s="2505"/>
    </row>
    <row r="21" spans="2:28" ht="14.25" thickBot="1"/>
    <row r="22" spans="2:28" ht="14.25" thickTop="1">
      <c r="L22" s="2482" t="s">
        <v>493</v>
      </c>
      <c r="M22" s="2483"/>
      <c r="N22" s="2483"/>
      <c r="O22" s="2483"/>
      <c r="P22" s="2483"/>
      <c r="Q22" s="2483"/>
      <c r="R22" s="2483"/>
      <c r="S22" s="2483"/>
      <c r="T22" s="2483"/>
      <c r="U22" s="2483"/>
      <c r="V22" s="2483"/>
      <c r="W22" s="2483"/>
      <c r="X22" s="2483"/>
      <c r="Y22" s="2483"/>
      <c r="Z22" s="2483"/>
      <c r="AA22" s="2483"/>
      <c r="AB22" s="2484"/>
    </row>
    <row r="23" spans="2:28" ht="14.25" thickBot="1">
      <c r="L23" s="2485"/>
      <c r="M23" s="2486"/>
      <c r="N23" s="2486"/>
      <c r="O23" s="2486"/>
      <c r="P23" s="2486"/>
      <c r="Q23" s="2486"/>
      <c r="R23" s="2486"/>
      <c r="S23" s="2486"/>
      <c r="T23" s="2486"/>
      <c r="U23" s="2486"/>
      <c r="V23" s="2486"/>
      <c r="W23" s="2486"/>
      <c r="X23" s="2486"/>
      <c r="Y23" s="2486"/>
      <c r="Z23" s="2486"/>
      <c r="AA23" s="2486"/>
      <c r="AB23" s="2487"/>
    </row>
    <row r="24" spans="2:28" ht="14.25" thickTop="1">
      <c r="L24" s="2482" t="s">
        <v>602</v>
      </c>
      <c r="M24" s="2483"/>
      <c r="N24" s="2483"/>
      <c r="O24" s="2483"/>
      <c r="P24" s="2483"/>
      <c r="Q24" s="2483"/>
      <c r="R24" s="2483"/>
      <c r="S24" s="2483"/>
      <c r="T24" s="2483"/>
      <c r="U24" s="2483"/>
      <c r="V24" s="2483"/>
      <c r="W24" s="2483"/>
      <c r="X24" s="2483"/>
      <c r="Y24" s="2483"/>
      <c r="Z24" s="2483"/>
      <c r="AA24" s="2483"/>
      <c r="AB24" s="2484"/>
    </row>
    <row r="25" spans="2:28" ht="14.25" thickBot="1">
      <c r="L25" s="2485"/>
      <c r="M25" s="2486"/>
      <c r="N25" s="2486"/>
      <c r="O25" s="2486"/>
      <c r="P25" s="2486"/>
      <c r="Q25" s="2486"/>
      <c r="R25" s="2486"/>
      <c r="S25" s="2486"/>
      <c r="T25" s="2486"/>
      <c r="U25" s="2486"/>
      <c r="V25" s="2486"/>
      <c r="W25" s="2486"/>
      <c r="X25" s="2486"/>
      <c r="Y25" s="2486"/>
      <c r="Z25" s="2486"/>
      <c r="AA25" s="2486"/>
      <c r="AB25" s="2487"/>
    </row>
    <row r="26" spans="2:28" ht="14.25" thickTop="1"/>
  </sheetData>
  <sheetProtection password="DD03" sheet="1" objects="1" scenarios="1"/>
  <mergeCells count="74">
    <mergeCell ref="W13:AB14"/>
    <mergeCell ref="Q9:R10"/>
    <mergeCell ref="Q11:R12"/>
    <mergeCell ref="T11:V12"/>
    <mergeCell ref="L24:AB25"/>
    <mergeCell ref="C18:P19"/>
    <mergeCell ref="N11:O12"/>
    <mergeCell ref="W9:AB10"/>
    <mergeCell ref="C4:AB5"/>
    <mergeCell ref="L22:AB23"/>
    <mergeCell ref="T15:V15"/>
    <mergeCell ref="W15:AB15"/>
    <mergeCell ref="W11:AB12"/>
    <mergeCell ref="B13:F14"/>
    <mergeCell ref="G13:H14"/>
    <mergeCell ref="I13:J14"/>
    <mergeCell ref="K13:L14"/>
    <mergeCell ref="N13:O14"/>
    <mergeCell ref="Q13:R14"/>
    <mergeCell ref="T13:V14"/>
    <mergeCell ref="B11:F12"/>
    <mergeCell ref="G11:H12"/>
    <mergeCell ref="I11:J12"/>
    <mergeCell ref="K11:L12"/>
    <mergeCell ref="B8:F8"/>
    <mergeCell ref="B9:F10"/>
    <mergeCell ref="T8:V8"/>
    <mergeCell ref="I8:S8"/>
    <mergeCell ref="G8:H8"/>
    <mergeCell ref="T9:V10"/>
    <mergeCell ref="G9:H10"/>
    <mergeCell ref="I9:J10"/>
    <mergeCell ref="K9:L10"/>
    <mergeCell ref="N9:O10"/>
    <mergeCell ref="AC9:AE10"/>
    <mergeCell ref="AF9:AF10"/>
    <mergeCell ref="AG9:AG10"/>
    <mergeCell ref="AH9:AH10"/>
    <mergeCell ref="W8:AB8"/>
    <mergeCell ref="AI9:AI10"/>
    <mergeCell ref="AJ9:AJ10"/>
    <mergeCell ref="AK9:AK10"/>
    <mergeCell ref="AL9:AL10"/>
    <mergeCell ref="AM9:AM10"/>
    <mergeCell ref="AN9:AN10"/>
    <mergeCell ref="AO9:AO10"/>
    <mergeCell ref="AP9:AP10"/>
    <mergeCell ref="AQ9:AQ10"/>
    <mergeCell ref="AC11:AE12"/>
    <mergeCell ref="AF11:AF12"/>
    <mergeCell ref="AG11:AG12"/>
    <mergeCell ref="AH11:AH12"/>
    <mergeCell ref="AI11:AI12"/>
    <mergeCell ref="AJ11:AJ12"/>
    <mergeCell ref="AK11:AK12"/>
    <mergeCell ref="AL11:AL12"/>
    <mergeCell ref="AM11:AM12"/>
    <mergeCell ref="AN11:AN12"/>
    <mergeCell ref="AO11:AO12"/>
    <mergeCell ref="AP11:AP12"/>
    <mergeCell ref="AQ11:AQ12"/>
    <mergeCell ref="AC13:AE14"/>
    <mergeCell ref="AF13:AF14"/>
    <mergeCell ref="AG13:AG14"/>
    <mergeCell ref="AH13:AH14"/>
    <mergeCell ref="AI13:AI14"/>
    <mergeCell ref="AJ13:AJ14"/>
    <mergeCell ref="AK13:AK14"/>
    <mergeCell ref="AL13:AL14"/>
    <mergeCell ref="AM13:AM14"/>
    <mergeCell ref="AN13:AN14"/>
    <mergeCell ref="AO13:AO14"/>
    <mergeCell ref="AP13:AP14"/>
    <mergeCell ref="AQ13:AQ14"/>
  </mergeCells>
  <phoneticPr fontId="35"/>
  <dataValidations count="7">
    <dataValidation type="list" allowBlank="1" showInputMessage="1" showErrorMessage="1" sqref="I9:J14" xr:uid="{00000000-0002-0000-0900-000000000000}">
      <formula1>"　,明治,大正,昭和,平成"</formula1>
    </dataValidation>
    <dataValidation type="list" showInputMessage="1" showErrorMessage="1" sqref="C18:P19" xr:uid="{00000000-0002-0000-0900-000001000000}">
      <formula1>"　,所得税における青色申告の承認有り,所得税における青色申告の承認無し"</formula1>
    </dataValidation>
    <dataValidation type="list" allowBlank="1" showInputMessage="1" showErrorMessage="1" sqref="K11" xr:uid="{00000000-0002-0000-0900-000002000000}">
      <formula1>INDIRECT($I$11)</formula1>
    </dataValidation>
    <dataValidation type="list" allowBlank="1" showInputMessage="1" showErrorMessage="1" sqref="G9:H14" xr:uid="{00000000-0002-0000-0900-000003000000}">
      <formula1>"　,妻,父,母,子,孫,その他"</formula1>
    </dataValidation>
    <dataValidation type="list" allowBlank="1" showInputMessage="1" showErrorMessage="1" sqref="K9:L10" xr:uid="{00000000-0002-0000-0900-000004000000}">
      <formula1>INDIRECT($I$9)</formula1>
    </dataValidation>
    <dataValidation type="list" allowBlank="1" showInputMessage="1" showErrorMessage="1" sqref="K13:L14" xr:uid="{00000000-0002-0000-0900-000005000000}">
      <formula1>INDIRECT($I$13)</formula1>
    </dataValidation>
    <dataValidation type="list" allowBlank="1" showInputMessage="1" showErrorMessage="1" sqref="AF9:AQ14" xr:uid="{00000000-0002-0000-0900-000006000000}">
      <formula1>"0,1,2,3,4,5,6,7,8,9"</formula1>
    </dataValidation>
  </dataValidations>
  <hyperlinks>
    <hyperlink ref="L22:AB23" location="'事業（営業等、農業、不動産）所得入力'!A1" tooltip="事業所得、不動産所得の入力はこちら" display="事業所得、不動産所得の収入金額、必要経費などの入力画面へ移る" xr:uid="{00000000-0004-0000-0900-000000000000}"/>
    <hyperlink ref="L24:AB25" location="入力シート!C57" tooltip="入力シートへ戻ります。" display="ほかの所得等の入力に進む。" xr:uid="{00000000-0004-0000-0900-000001000000}"/>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5" tint="0.39997558519241921"/>
  </sheetPr>
  <dimension ref="B2:AR28"/>
  <sheetViews>
    <sheetView workbookViewId="0"/>
  </sheetViews>
  <sheetFormatPr defaultColWidth="3.625" defaultRowHeight="13.5"/>
  <cols>
    <col min="1" max="16384" width="3.625" style="491"/>
  </cols>
  <sheetData>
    <row r="2" spans="2:31">
      <c r="B2" s="491" t="s">
        <v>399</v>
      </c>
    </row>
    <row r="4" spans="2:31">
      <c r="B4" s="496"/>
      <c r="C4" s="491" t="s">
        <v>584</v>
      </c>
    </row>
    <row r="6" spans="2:31" ht="14.25" thickBot="1">
      <c r="B6" s="2527" t="s">
        <v>400</v>
      </c>
      <c r="C6" s="2527"/>
      <c r="D6" s="2527"/>
      <c r="E6" s="2527"/>
      <c r="F6" s="2527" t="s">
        <v>371</v>
      </c>
      <c r="G6" s="2527"/>
      <c r="H6" s="2527"/>
      <c r="I6" s="2527"/>
      <c r="J6" s="2527"/>
      <c r="K6" s="2527"/>
      <c r="L6" s="2527" t="s">
        <v>416</v>
      </c>
      <c r="M6" s="2527"/>
      <c r="N6" s="2527"/>
      <c r="O6" s="2527"/>
      <c r="P6" s="2527"/>
      <c r="Q6" s="2527" t="s">
        <v>373</v>
      </c>
      <c r="R6" s="2527"/>
      <c r="S6" s="2527"/>
      <c r="T6" s="2527"/>
      <c r="U6" s="2527"/>
      <c r="V6" s="2527" t="s">
        <v>478</v>
      </c>
      <c r="W6" s="2527"/>
      <c r="X6" s="2527"/>
      <c r="Y6" s="2527"/>
      <c r="Z6" s="2527"/>
      <c r="AA6" s="2527" t="s">
        <v>479</v>
      </c>
      <c r="AB6" s="2527"/>
      <c r="AC6" s="2527"/>
      <c r="AD6" s="2527"/>
      <c r="AE6" s="2527"/>
    </row>
    <row r="7" spans="2:31" ht="14.25" thickBot="1">
      <c r="B7" s="2525"/>
      <c r="C7" s="2525"/>
      <c r="D7" s="2525"/>
      <c r="E7" s="2525"/>
      <c r="F7" s="2525"/>
      <c r="G7" s="2525"/>
      <c r="H7" s="2525"/>
      <c r="I7" s="2525"/>
      <c r="J7" s="2525"/>
      <c r="K7" s="2525"/>
      <c r="L7" s="2526"/>
      <c r="M7" s="2526"/>
      <c r="N7" s="2526"/>
      <c r="O7" s="2526"/>
      <c r="P7" s="2526"/>
      <c r="Q7" s="2514"/>
      <c r="R7" s="2514"/>
      <c r="S7" s="2514"/>
      <c r="T7" s="2514"/>
      <c r="U7" s="2514"/>
      <c r="V7" s="2514"/>
      <c r="W7" s="2514"/>
      <c r="X7" s="2514"/>
      <c r="Y7" s="2514"/>
      <c r="Z7" s="2514"/>
      <c r="AA7" s="2512" t="str">
        <f>IF(COUNTA(Q7:Q7)=1,Q7-V7,"")</f>
        <v/>
      </c>
      <c r="AB7" s="2513"/>
      <c r="AC7" s="2513"/>
      <c r="AD7" s="2513"/>
      <c r="AE7" s="2513"/>
    </row>
    <row r="8" spans="2:31" ht="14.25" thickBot="1">
      <c r="B8" s="2525"/>
      <c r="C8" s="2525"/>
      <c r="D8" s="2525"/>
      <c r="E8" s="2525"/>
      <c r="F8" s="2525"/>
      <c r="G8" s="2525"/>
      <c r="H8" s="2525"/>
      <c r="I8" s="2525"/>
      <c r="J8" s="2525"/>
      <c r="K8" s="2525"/>
      <c r="L8" s="2526"/>
      <c r="M8" s="2526"/>
      <c r="N8" s="2526"/>
      <c r="O8" s="2526"/>
      <c r="P8" s="2526"/>
      <c r="Q8" s="2514"/>
      <c r="R8" s="2514"/>
      <c r="S8" s="2514"/>
      <c r="T8" s="2514"/>
      <c r="U8" s="2514"/>
      <c r="V8" s="2514"/>
      <c r="W8" s="2514"/>
      <c r="X8" s="2514"/>
      <c r="Y8" s="2514"/>
      <c r="Z8" s="2514"/>
      <c r="AA8" s="2512"/>
      <c r="AB8" s="2513"/>
      <c r="AC8" s="2513"/>
      <c r="AD8" s="2513"/>
      <c r="AE8" s="2513"/>
    </row>
    <row r="9" spans="2:31" ht="14.25" thickBot="1">
      <c r="B9" s="2525"/>
      <c r="C9" s="2525"/>
      <c r="D9" s="2525"/>
      <c r="E9" s="2525"/>
      <c r="F9" s="2525"/>
      <c r="G9" s="2525"/>
      <c r="H9" s="2525"/>
      <c r="I9" s="2525"/>
      <c r="J9" s="2525"/>
      <c r="K9" s="2525"/>
      <c r="L9" s="2526"/>
      <c r="M9" s="2526"/>
      <c r="N9" s="2526"/>
      <c r="O9" s="2526"/>
      <c r="P9" s="2526"/>
      <c r="Q9" s="2514"/>
      <c r="R9" s="2514"/>
      <c r="S9" s="2514"/>
      <c r="T9" s="2514"/>
      <c r="U9" s="2514"/>
      <c r="V9" s="2514"/>
      <c r="W9" s="2514"/>
      <c r="X9" s="2514"/>
      <c r="Y9" s="2514"/>
      <c r="Z9" s="2514"/>
      <c r="AA9" s="2512" t="str">
        <f t="shared" ref="AA9" si="0">IF(COUNTA(Q9:Q9)=1,Q9-V9,"")</f>
        <v/>
      </c>
      <c r="AB9" s="2513"/>
      <c r="AC9" s="2513"/>
      <c r="AD9" s="2513"/>
      <c r="AE9" s="2513"/>
    </row>
    <row r="10" spans="2:31" ht="14.25" thickBot="1">
      <c r="B10" s="2525"/>
      <c r="C10" s="2525"/>
      <c r="D10" s="2525"/>
      <c r="E10" s="2525"/>
      <c r="F10" s="2525"/>
      <c r="G10" s="2525"/>
      <c r="H10" s="2525"/>
      <c r="I10" s="2525"/>
      <c r="J10" s="2525"/>
      <c r="K10" s="2525"/>
      <c r="L10" s="2526"/>
      <c r="M10" s="2526"/>
      <c r="N10" s="2526"/>
      <c r="O10" s="2526"/>
      <c r="P10" s="2526"/>
      <c r="Q10" s="2514"/>
      <c r="R10" s="2514"/>
      <c r="S10" s="2514"/>
      <c r="T10" s="2514"/>
      <c r="U10" s="2514"/>
      <c r="V10" s="2514"/>
      <c r="W10" s="2514"/>
      <c r="X10" s="2514"/>
      <c r="Y10" s="2514"/>
      <c r="Z10" s="2514"/>
      <c r="AA10" s="2512"/>
      <c r="AB10" s="2513"/>
      <c r="AC10" s="2513"/>
      <c r="AD10" s="2513"/>
      <c r="AE10" s="2513"/>
    </row>
    <row r="11" spans="2:31" ht="14.25" thickBot="1">
      <c r="B11" s="2525"/>
      <c r="C11" s="2525"/>
      <c r="D11" s="2525"/>
      <c r="E11" s="2525"/>
      <c r="F11" s="2525"/>
      <c r="G11" s="2525"/>
      <c r="H11" s="2525"/>
      <c r="I11" s="2525"/>
      <c r="J11" s="2525"/>
      <c r="K11" s="2525"/>
      <c r="L11" s="2526"/>
      <c r="M11" s="2526"/>
      <c r="N11" s="2526"/>
      <c r="O11" s="2526"/>
      <c r="P11" s="2526"/>
      <c r="Q11" s="2514"/>
      <c r="R11" s="2514"/>
      <c r="S11" s="2514"/>
      <c r="T11" s="2514"/>
      <c r="U11" s="2514"/>
      <c r="V11" s="2514"/>
      <c r="W11" s="2514"/>
      <c r="X11" s="2514"/>
      <c r="Y11" s="2514"/>
      <c r="Z11" s="2514"/>
      <c r="AA11" s="2512" t="str">
        <f t="shared" ref="AA11" si="1">IF(COUNTA(Q11:Q11)=1,Q11-V11,"")</f>
        <v/>
      </c>
      <c r="AB11" s="2513"/>
      <c r="AC11" s="2513"/>
      <c r="AD11" s="2513"/>
      <c r="AE11" s="2513"/>
    </row>
    <row r="12" spans="2:31" ht="14.25" thickBot="1">
      <c r="B12" s="2525"/>
      <c r="C12" s="2525"/>
      <c r="D12" s="2525"/>
      <c r="E12" s="2525"/>
      <c r="F12" s="2525"/>
      <c r="G12" s="2525"/>
      <c r="H12" s="2525"/>
      <c r="I12" s="2525"/>
      <c r="J12" s="2525"/>
      <c r="K12" s="2525"/>
      <c r="L12" s="2526"/>
      <c r="M12" s="2526"/>
      <c r="N12" s="2526"/>
      <c r="O12" s="2526"/>
      <c r="P12" s="2526"/>
      <c r="Q12" s="2514"/>
      <c r="R12" s="2514"/>
      <c r="S12" s="2514"/>
      <c r="T12" s="2514"/>
      <c r="U12" s="2514"/>
      <c r="V12" s="2514"/>
      <c r="W12" s="2514"/>
      <c r="X12" s="2514"/>
      <c r="Y12" s="2514"/>
      <c r="Z12" s="2514"/>
      <c r="AA12" s="2512"/>
      <c r="AB12" s="2513"/>
      <c r="AC12" s="2513"/>
      <c r="AD12" s="2513"/>
      <c r="AE12" s="2513"/>
    </row>
    <row r="13" spans="2:31" ht="14.25" thickBot="1">
      <c r="B13" s="2525"/>
      <c r="C13" s="2525"/>
      <c r="D13" s="2525"/>
      <c r="E13" s="2525"/>
      <c r="F13" s="2525"/>
      <c r="G13" s="2525"/>
      <c r="H13" s="2525"/>
      <c r="I13" s="2525"/>
      <c r="J13" s="2525"/>
      <c r="K13" s="2525"/>
      <c r="L13" s="2526"/>
      <c r="M13" s="2526"/>
      <c r="N13" s="2526"/>
      <c r="O13" s="2526"/>
      <c r="P13" s="2526"/>
      <c r="Q13" s="2514"/>
      <c r="R13" s="2514"/>
      <c r="S13" s="2514"/>
      <c r="T13" s="2514"/>
      <c r="U13" s="2514"/>
      <c r="V13" s="2514"/>
      <c r="W13" s="2514"/>
      <c r="X13" s="2514"/>
      <c r="Y13" s="2514"/>
      <c r="Z13" s="2514"/>
      <c r="AA13" s="2512" t="str">
        <f t="shared" ref="AA13" si="2">IF(COUNTA(Q13:Q13)=1,Q13-V13,"")</f>
        <v/>
      </c>
      <c r="AB13" s="2513"/>
      <c r="AC13" s="2513"/>
      <c r="AD13" s="2513"/>
      <c r="AE13" s="2513"/>
    </row>
    <row r="14" spans="2:31" ht="14.25" thickBot="1">
      <c r="B14" s="2525"/>
      <c r="C14" s="2525"/>
      <c r="D14" s="2525"/>
      <c r="E14" s="2525"/>
      <c r="F14" s="2525"/>
      <c r="G14" s="2525"/>
      <c r="H14" s="2525"/>
      <c r="I14" s="2525"/>
      <c r="J14" s="2525"/>
      <c r="K14" s="2525"/>
      <c r="L14" s="2526"/>
      <c r="M14" s="2526"/>
      <c r="N14" s="2526"/>
      <c r="O14" s="2526"/>
      <c r="P14" s="2526"/>
      <c r="Q14" s="2514"/>
      <c r="R14" s="2514"/>
      <c r="S14" s="2514"/>
      <c r="T14" s="2514"/>
      <c r="U14" s="2514"/>
      <c r="V14" s="2514"/>
      <c r="W14" s="2514"/>
      <c r="X14" s="2514"/>
      <c r="Y14" s="2514"/>
      <c r="Z14" s="2514"/>
      <c r="AA14" s="2512"/>
      <c r="AB14" s="2513"/>
      <c r="AC14" s="2513"/>
      <c r="AD14" s="2513"/>
      <c r="AE14" s="2513"/>
    </row>
    <row r="15" spans="2:31" ht="14.25" thickBot="1"/>
    <row r="16" spans="2:31">
      <c r="C16" s="497" t="s">
        <v>400</v>
      </c>
      <c r="D16" s="498"/>
      <c r="E16" s="498"/>
      <c r="F16" s="498"/>
      <c r="G16" s="498"/>
      <c r="H16" s="498" t="s">
        <v>413</v>
      </c>
      <c r="I16" s="498"/>
      <c r="J16" s="498"/>
      <c r="K16" s="498"/>
      <c r="L16" s="498"/>
      <c r="M16" s="498"/>
      <c r="N16" s="498"/>
      <c r="O16" s="498"/>
      <c r="P16" s="498"/>
      <c r="Q16" s="498"/>
      <c r="R16" s="498"/>
      <c r="S16" s="498"/>
      <c r="T16" s="498"/>
      <c r="U16" s="498"/>
      <c r="V16" s="498"/>
      <c r="W16" s="498"/>
      <c r="X16" s="499"/>
    </row>
    <row r="17" spans="3:44">
      <c r="C17" s="500" t="s">
        <v>371</v>
      </c>
      <c r="D17" s="492"/>
      <c r="E17" s="492"/>
      <c r="F17" s="492"/>
      <c r="G17" s="492"/>
      <c r="H17" s="492" t="s">
        <v>412</v>
      </c>
      <c r="I17" s="492"/>
      <c r="J17" s="492"/>
      <c r="K17" s="492"/>
      <c r="L17" s="492"/>
      <c r="M17" s="492"/>
      <c r="N17" s="492"/>
      <c r="O17" s="492"/>
      <c r="P17" s="492"/>
      <c r="Q17" s="492"/>
      <c r="R17" s="492"/>
      <c r="S17" s="492"/>
      <c r="T17" s="492"/>
      <c r="U17" s="492"/>
      <c r="V17" s="492"/>
      <c r="W17" s="492"/>
      <c r="X17" s="501"/>
    </row>
    <row r="18" spans="3:44">
      <c r="C18" s="500" t="s">
        <v>416</v>
      </c>
      <c r="D18" s="492"/>
      <c r="E18" s="492"/>
      <c r="F18" s="492"/>
      <c r="G18" s="492"/>
      <c r="H18" s="492" t="s">
        <v>411</v>
      </c>
      <c r="I18" s="492"/>
      <c r="J18" s="492"/>
      <c r="K18" s="492"/>
      <c r="L18" s="492"/>
      <c r="M18" s="492"/>
      <c r="N18" s="492"/>
      <c r="O18" s="492"/>
      <c r="P18" s="492"/>
      <c r="Q18" s="492"/>
      <c r="R18" s="492"/>
      <c r="S18" s="492"/>
      <c r="T18" s="492"/>
      <c r="U18" s="492"/>
      <c r="V18" s="492"/>
      <c r="W18" s="492"/>
      <c r="X18" s="501"/>
    </row>
    <row r="19" spans="3:44">
      <c r="C19" s="500" t="s">
        <v>372</v>
      </c>
      <c r="D19" s="492"/>
      <c r="E19" s="492"/>
      <c r="F19" s="492"/>
      <c r="G19" s="492"/>
      <c r="H19" s="492" t="s">
        <v>410</v>
      </c>
      <c r="I19" s="492"/>
      <c r="J19" s="492"/>
      <c r="K19" s="492"/>
      <c r="L19" s="492"/>
      <c r="M19" s="492"/>
      <c r="N19" s="492"/>
      <c r="O19" s="492"/>
      <c r="P19" s="492"/>
      <c r="Q19" s="492"/>
      <c r="R19" s="492"/>
      <c r="S19" s="492"/>
      <c r="T19" s="492"/>
      <c r="U19" s="492"/>
      <c r="V19" s="492"/>
      <c r="W19" s="492"/>
      <c r="X19" s="501"/>
    </row>
    <row r="20" spans="3:44" ht="14.25" thickBot="1">
      <c r="C20" s="502" t="s">
        <v>401</v>
      </c>
      <c r="D20" s="503"/>
      <c r="E20" s="503"/>
      <c r="F20" s="503"/>
      <c r="G20" s="503"/>
      <c r="H20" s="503" t="s">
        <v>409</v>
      </c>
      <c r="I20" s="503"/>
      <c r="J20" s="503"/>
      <c r="K20" s="503"/>
      <c r="L20" s="503"/>
      <c r="M20" s="503"/>
      <c r="N20" s="503"/>
      <c r="O20" s="503"/>
      <c r="P20" s="503"/>
      <c r="Q20" s="503"/>
      <c r="R20" s="503"/>
      <c r="S20" s="503"/>
      <c r="T20" s="503"/>
      <c r="U20" s="503"/>
      <c r="V20" s="503"/>
      <c r="W20" s="503"/>
      <c r="X20" s="504"/>
    </row>
    <row r="22" spans="3:44" ht="14.25" thickBot="1">
      <c r="C22" s="491" t="s">
        <v>991</v>
      </c>
    </row>
    <row r="23" spans="3:44">
      <c r="C23" s="2515" t="s">
        <v>408</v>
      </c>
      <c r="D23" s="2516"/>
      <c r="E23" s="2516"/>
      <c r="F23" s="2516"/>
      <c r="G23" s="2516"/>
      <c r="H23" s="2516"/>
      <c r="I23" s="2519"/>
      <c r="J23" s="2520"/>
      <c r="K23" s="2520"/>
      <c r="L23" s="2520"/>
      <c r="M23" s="2520"/>
      <c r="N23" s="2521"/>
    </row>
    <row r="24" spans="3:44" ht="14.25" thickBot="1">
      <c r="C24" s="2517"/>
      <c r="D24" s="2518"/>
      <c r="E24" s="2518"/>
      <c r="F24" s="2518"/>
      <c r="G24" s="2518"/>
      <c r="H24" s="2518"/>
      <c r="I24" s="2522"/>
      <c r="J24" s="2523"/>
      <c r="K24" s="2523"/>
      <c r="L24" s="2523"/>
      <c r="M24" s="2523"/>
      <c r="N24" s="2524"/>
    </row>
    <row r="25" spans="3:44" ht="14.25" thickBot="1"/>
    <row r="26" spans="3:44" ht="14.25" thickTop="1">
      <c r="V26" s="2506" t="s">
        <v>602</v>
      </c>
      <c r="W26" s="2507"/>
      <c r="X26" s="2507"/>
      <c r="Y26" s="2507"/>
      <c r="Z26" s="2507"/>
      <c r="AA26" s="2507"/>
      <c r="AB26" s="2507"/>
      <c r="AC26" s="2507"/>
      <c r="AD26" s="2507"/>
      <c r="AE26" s="2508"/>
      <c r="AM26" s="505"/>
      <c r="AN26" s="505"/>
      <c r="AO26" s="505"/>
      <c r="AP26" s="505"/>
      <c r="AQ26" s="505"/>
      <c r="AR26" s="505"/>
    </row>
    <row r="27" spans="3:44" ht="14.25" thickBot="1">
      <c r="V27" s="2509"/>
      <c r="W27" s="2510"/>
      <c r="X27" s="2510"/>
      <c r="Y27" s="2510"/>
      <c r="Z27" s="2510"/>
      <c r="AA27" s="2510"/>
      <c r="AB27" s="2510"/>
      <c r="AC27" s="2510"/>
      <c r="AD27" s="2510"/>
      <c r="AE27" s="2511"/>
      <c r="AM27" s="505"/>
      <c r="AN27" s="505"/>
      <c r="AO27" s="505"/>
      <c r="AP27" s="505"/>
      <c r="AQ27" s="505"/>
      <c r="AR27" s="505"/>
    </row>
    <row r="28" spans="3:44" ht="14.25" thickTop="1"/>
  </sheetData>
  <sheetProtection algorithmName="SHA-512" hashValue="veqv8chgZMjXCZCL0+wUZzEIYuoBF/w3f4GFRYctazfSAcQO2ZJyUr/8pLjt1/AcH7FMdJF8oCa3eD6TeoUoxg==" saltValue="I3ITDNhkhYvhyZehyMcBCg==" spinCount="100000" sheet="1" objects="1" scenarios="1"/>
  <mergeCells count="33">
    <mergeCell ref="Q11:U12"/>
    <mergeCell ref="V11:Z12"/>
    <mergeCell ref="V6:Z6"/>
    <mergeCell ref="B6:E6"/>
    <mergeCell ref="F6:K6"/>
    <mergeCell ref="L6:P6"/>
    <mergeCell ref="Q6:U6"/>
    <mergeCell ref="B7:E8"/>
    <mergeCell ref="F7:K8"/>
    <mergeCell ref="L7:P8"/>
    <mergeCell ref="Q7:U8"/>
    <mergeCell ref="Q9:U10"/>
    <mergeCell ref="AA6:AE6"/>
    <mergeCell ref="AA7:AE8"/>
    <mergeCell ref="AA9:AE10"/>
    <mergeCell ref="AA11:AE12"/>
    <mergeCell ref="V9:Z10"/>
    <mergeCell ref="V26:AE27"/>
    <mergeCell ref="AA13:AE14"/>
    <mergeCell ref="V7:Z8"/>
    <mergeCell ref="C23:H24"/>
    <mergeCell ref="I23:N24"/>
    <mergeCell ref="B9:E10"/>
    <mergeCell ref="F9:K10"/>
    <mergeCell ref="L9:P10"/>
    <mergeCell ref="B13:E14"/>
    <mergeCell ref="F13:K14"/>
    <mergeCell ref="L13:P14"/>
    <mergeCell ref="B11:E12"/>
    <mergeCell ref="F11:K12"/>
    <mergeCell ref="L11:P12"/>
    <mergeCell ref="Q13:U14"/>
    <mergeCell ref="V13:Z14"/>
  </mergeCells>
  <phoneticPr fontId="35"/>
  <hyperlinks>
    <hyperlink ref="V26:AE27" location="入力シート!C64" tooltip="入力シートへ進みます。" display="ほかの所得等の入力に進む。" xr:uid="{00000000-0004-0000-0A00-000000000000}"/>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5" tint="0.59999389629810485"/>
  </sheetPr>
  <dimension ref="B2:Y29"/>
  <sheetViews>
    <sheetView showGridLines="0" showRowColHeaders="0" workbookViewId="0">
      <selection activeCell="P27" sqref="P27:Y28"/>
    </sheetView>
  </sheetViews>
  <sheetFormatPr defaultColWidth="3.625" defaultRowHeight="13.5"/>
  <cols>
    <col min="1" max="16384" width="3.625" style="6"/>
  </cols>
  <sheetData>
    <row r="2" spans="2:24">
      <c r="C2" s="6" t="s">
        <v>427</v>
      </c>
    </row>
    <row r="4" spans="2:24">
      <c r="C4" s="233"/>
      <c r="D4" s="6" t="s">
        <v>584</v>
      </c>
    </row>
    <row r="5" spans="2:24">
      <c r="D5" s="6" t="s">
        <v>434</v>
      </c>
    </row>
    <row r="6" spans="2:24">
      <c r="C6" s="2528" t="s">
        <v>983</v>
      </c>
      <c r="D6" s="2528"/>
      <c r="E6" s="2528"/>
      <c r="F6" s="2528"/>
      <c r="G6" s="2528"/>
      <c r="H6" s="2528"/>
      <c r="I6" s="2528"/>
      <c r="J6" s="2528"/>
      <c r="K6" s="2528"/>
      <c r="L6" s="2528"/>
      <c r="M6" s="2528"/>
      <c r="N6" s="2528"/>
      <c r="O6" s="2528"/>
      <c r="P6" s="2528"/>
      <c r="Q6" s="2528"/>
      <c r="R6" s="2528"/>
      <c r="S6" s="2528"/>
      <c r="T6" s="2528"/>
      <c r="U6" s="2528"/>
      <c r="V6" s="2528"/>
      <c r="W6" s="2528"/>
      <c r="X6" s="2528"/>
    </row>
    <row r="7" spans="2:24">
      <c r="B7" s="257"/>
      <c r="C7" s="257"/>
      <c r="D7" s="257"/>
      <c r="E7" s="257"/>
      <c r="F7" s="257"/>
      <c r="G7" s="257"/>
      <c r="H7" s="257"/>
      <c r="I7" s="257"/>
      <c r="J7" s="257"/>
      <c r="K7" s="257"/>
      <c r="L7" s="257"/>
      <c r="M7" s="257"/>
      <c r="N7" s="257"/>
      <c r="O7" s="257"/>
      <c r="P7" s="257"/>
      <c r="Q7" s="257"/>
      <c r="R7" s="257"/>
      <c r="S7" s="257"/>
      <c r="T7" s="257"/>
      <c r="U7" s="257"/>
      <c r="V7" s="257"/>
      <c r="W7" s="257"/>
    </row>
    <row r="8" spans="2:24" ht="14.25">
      <c r="B8" s="257"/>
      <c r="C8" s="65" t="s">
        <v>509</v>
      </c>
      <c r="D8" s="257"/>
      <c r="E8" s="257"/>
      <c r="F8" s="257"/>
      <c r="G8" s="257"/>
      <c r="H8" s="257"/>
      <c r="I8" s="257"/>
      <c r="J8" s="257"/>
      <c r="K8" s="257"/>
      <c r="L8" s="257"/>
      <c r="M8" s="257"/>
      <c r="N8" s="257"/>
      <c r="O8" s="257"/>
      <c r="P8" s="257"/>
      <c r="Q8" s="257"/>
      <c r="R8" s="257"/>
      <c r="S8" s="257"/>
      <c r="T8" s="257"/>
      <c r="U8" s="257"/>
      <c r="V8" s="257"/>
      <c r="W8" s="257"/>
    </row>
    <row r="9" spans="2:24" ht="14.25">
      <c r="B9" s="257"/>
      <c r="C9" s="65" t="s">
        <v>430</v>
      </c>
      <c r="D9" s="257"/>
      <c r="E9" s="257"/>
      <c r="F9" s="257"/>
      <c r="G9" s="257"/>
      <c r="H9" s="257"/>
      <c r="I9" s="257"/>
      <c r="J9" s="257"/>
      <c r="K9" s="257"/>
      <c r="L9" s="257"/>
      <c r="M9" s="257"/>
      <c r="N9" s="257"/>
      <c r="O9" s="257"/>
      <c r="P9" s="257"/>
      <c r="Q9" s="257"/>
      <c r="R9" s="257"/>
      <c r="S9" s="257"/>
      <c r="T9" s="257"/>
      <c r="U9" s="257"/>
      <c r="V9" s="257"/>
      <c r="W9" s="257"/>
    </row>
    <row r="10" spans="2:24" ht="14.25" thickBot="1">
      <c r="B10" s="257"/>
      <c r="C10" s="257" t="s">
        <v>431</v>
      </c>
      <c r="D10" s="257"/>
      <c r="E10" s="257"/>
      <c r="F10" s="257"/>
      <c r="G10" s="257"/>
      <c r="H10" s="257"/>
      <c r="I10" s="257"/>
      <c r="J10" s="257"/>
      <c r="K10" s="257"/>
      <c r="L10" s="257"/>
      <c r="M10" s="257"/>
      <c r="N10" s="257"/>
      <c r="O10" s="257"/>
      <c r="P10" s="257"/>
      <c r="Q10" s="257"/>
      <c r="R10" s="257"/>
      <c r="S10" s="257"/>
      <c r="T10" s="257"/>
      <c r="U10" s="257"/>
      <c r="V10" s="257"/>
      <c r="W10" s="257"/>
    </row>
    <row r="11" spans="2:24" ht="27" customHeight="1" thickBot="1">
      <c r="B11" s="257"/>
      <c r="C11" s="569" t="s">
        <v>372</v>
      </c>
      <c r="D11" s="569"/>
      <c r="E11" s="569"/>
      <c r="F11" s="570"/>
      <c r="G11" s="2532"/>
      <c r="H11" s="2533"/>
      <c r="I11" s="2533"/>
      <c r="J11" s="2533"/>
      <c r="K11" s="2534"/>
      <c r="L11" s="957" t="s">
        <v>286</v>
      </c>
      <c r="M11" s="569"/>
      <c r="N11" s="11"/>
      <c r="O11" s="257"/>
      <c r="P11" s="257"/>
      <c r="Q11" s="257"/>
      <c r="R11" s="257"/>
      <c r="S11" s="257"/>
      <c r="T11" s="257"/>
      <c r="U11" s="257"/>
      <c r="V11" s="257"/>
      <c r="W11" s="257"/>
    </row>
    <row r="12" spans="2:24" ht="14.25" thickBot="1">
      <c r="B12" s="257"/>
      <c r="C12" s="11" t="s">
        <v>432</v>
      </c>
      <c r="D12" s="483"/>
      <c r="E12" s="483"/>
      <c r="F12" s="483"/>
      <c r="G12" s="483"/>
      <c r="H12" s="483"/>
      <c r="I12" s="483"/>
      <c r="J12" s="483"/>
      <c r="K12" s="483"/>
      <c r="L12" s="483"/>
      <c r="M12" s="483"/>
      <c r="N12" s="11"/>
      <c r="O12" s="257"/>
      <c r="P12" s="257"/>
      <c r="Q12" s="257"/>
      <c r="R12" s="257"/>
      <c r="S12" s="257"/>
      <c r="T12" s="257"/>
      <c r="U12" s="257"/>
      <c r="V12" s="257"/>
      <c r="W12" s="257"/>
    </row>
    <row r="13" spans="2:24" ht="27" customHeight="1" thickBot="1">
      <c r="B13" s="257"/>
      <c r="C13" s="569" t="s">
        <v>414</v>
      </c>
      <c r="D13" s="569"/>
      <c r="E13" s="569"/>
      <c r="F13" s="570"/>
      <c r="G13" s="950"/>
      <c r="H13" s="951"/>
      <c r="I13" s="951"/>
      <c r="J13" s="951"/>
      <c r="K13" s="952"/>
      <c r="L13" s="957" t="s">
        <v>286</v>
      </c>
      <c r="M13" s="569"/>
      <c r="N13" s="11"/>
      <c r="O13" s="257"/>
      <c r="P13" s="257"/>
      <c r="Q13" s="257"/>
      <c r="R13" s="257"/>
      <c r="S13" s="257"/>
      <c r="T13" s="257"/>
      <c r="U13" s="257"/>
      <c r="V13" s="257"/>
      <c r="W13" s="257"/>
    </row>
    <row r="14" spans="2:24">
      <c r="B14" s="257"/>
      <c r="C14" s="257"/>
      <c r="D14" s="257"/>
      <c r="E14" s="257"/>
      <c r="F14" s="257"/>
      <c r="G14" s="257"/>
      <c r="H14" s="257"/>
      <c r="I14" s="257"/>
      <c r="J14" s="257"/>
      <c r="K14" s="257"/>
      <c r="L14" s="257"/>
      <c r="M14" s="257"/>
      <c r="N14" s="257"/>
      <c r="O14" s="257"/>
      <c r="P14" s="257"/>
      <c r="Q14" s="257"/>
      <c r="R14" s="257"/>
      <c r="S14" s="257"/>
      <c r="T14" s="257"/>
      <c r="U14" s="257"/>
      <c r="V14" s="257"/>
      <c r="W14" s="257"/>
    </row>
    <row r="15" spans="2:24" ht="14.25">
      <c r="B15" s="257"/>
      <c r="C15" s="65" t="s">
        <v>433</v>
      </c>
      <c r="D15" s="257"/>
      <c r="E15" s="257"/>
      <c r="F15" s="257"/>
      <c r="G15" s="257"/>
      <c r="H15" s="257"/>
      <c r="I15" s="257"/>
      <c r="J15" s="257"/>
      <c r="K15" s="257"/>
      <c r="L15" s="257"/>
      <c r="M15" s="257"/>
      <c r="N15" s="257"/>
      <c r="O15" s="257"/>
      <c r="P15" s="257"/>
      <c r="Q15" s="257"/>
      <c r="R15" s="257"/>
      <c r="S15" s="257"/>
      <c r="T15" s="257"/>
      <c r="U15" s="257"/>
      <c r="V15" s="257"/>
      <c r="W15" s="257"/>
    </row>
    <row r="16" spans="2:24" ht="14.25" thickBot="1">
      <c r="B16" s="257"/>
      <c r="C16" s="75" t="s">
        <v>431</v>
      </c>
      <c r="D16" s="257"/>
      <c r="E16" s="257"/>
      <c r="F16" s="257"/>
      <c r="G16" s="257"/>
      <c r="H16" s="257"/>
      <c r="I16" s="257"/>
      <c r="J16" s="257"/>
      <c r="K16" s="257"/>
      <c r="L16" s="257"/>
      <c r="M16" s="257"/>
      <c r="N16" s="257"/>
      <c r="O16" s="257"/>
      <c r="P16" s="257"/>
      <c r="Q16" s="257"/>
      <c r="R16" s="257"/>
      <c r="S16" s="257"/>
      <c r="T16" s="257"/>
      <c r="U16" s="257"/>
      <c r="V16" s="257"/>
      <c r="W16" s="257"/>
    </row>
    <row r="17" spans="2:25" ht="27" customHeight="1" thickBot="1">
      <c r="B17" s="257"/>
      <c r="C17" s="569" t="s">
        <v>372</v>
      </c>
      <c r="D17" s="569"/>
      <c r="E17" s="569"/>
      <c r="F17" s="570"/>
      <c r="G17" s="950"/>
      <c r="H17" s="951"/>
      <c r="I17" s="951"/>
      <c r="J17" s="951"/>
      <c r="K17" s="952"/>
      <c r="L17" s="957" t="s">
        <v>286</v>
      </c>
      <c r="M17" s="569"/>
      <c r="N17" s="257"/>
      <c r="O17" s="257"/>
      <c r="P17" s="257"/>
      <c r="Q17" s="257"/>
      <c r="R17" s="257"/>
      <c r="S17" s="257"/>
      <c r="T17" s="257"/>
      <c r="U17" s="257"/>
      <c r="V17" s="257"/>
      <c r="W17" s="257"/>
    </row>
    <row r="18" spans="2:25" ht="14.25" thickBot="1">
      <c r="B18" s="257"/>
      <c r="C18" s="156" t="s">
        <v>432</v>
      </c>
      <c r="D18" s="482"/>
      <c r="E18" s="482"/>
      <c r="F18" s="482"/>
      <c r="G18" s="483"/>
      <c r="H18" s="483"/>
      <c r="I18" s="483"/>
      <c r="J18" s="483"/>
      <c r="K18" s="483"/>
      <c r="L18" s="482"/>
      <c r="M18" s="482"/>
      <c r="N18" s="257"/>
      <c r="O18" s="257"/>
      <c r="P18" s="257"/>
      <c r="Q18" s="257"/>
      <c r="R18" s="257"/>
      <c r="S18" s="257"/>
      <c r="T18" s="257"/>
      <c r="U18" s="257"/>
      <c r="V18" s="257"/>
      <c r="W18" s="257"/>
    </row>
    <row r="19" spans="2:25" ht="27" customHeight="1" thickBot="1">
      <c r="B19" s="257"/>
      <c r="C19" s="569" t="s">
        <v>414</v>
      </c>
      <c r="D19" s="569"/>
      <c r="E19" s="569"/>
      <c r="F19" s="570"/>
      <c r="G19" s="950"/>
      <c r="H19" s="951"/>
      <c r="I19" s="951"/>
      <c r="J19" s="951"/>
      <c r="K19" s="952"/>
      <c r="L19" s="957" t="s">
        <v>286</v>
      </c>
      <c r="M19" s="569"/>
      <c r="N19" s="257"/>
      <c r="O19" s="257"/>
      <c r="P19" s="257"/>
      <c r="Q19" s="257"/>
      <c r="R19" s="257"/>
      <c r="S19" s="257"/>
      <c r="T19" s="257"/>
      <c r="U19" s="257"/>
      <c r="V19" s="257"/>
      <c r="W19" s="257"/>
    </row>
    <row r="20" spans="2:25">
      <c r="B20" s="257"/>
      <c r="C20" s="257"/>
      <c r="D20" s="257"/>
      <c r="E20" s="257"/>
      <c r="F20" s="257"/>
      <c r="G20" s="257"/>
      <c r="H20" s="257"/>
      <c r="I20" s="257"/>
      <c r="J20" s="257"/>
      <c r="K20" s="257"/>
      <c r="L20" s="257"/>
      <c r="M20" s="257"/>
      <c r="N20" s="257"/>
      <c r="O20" s="257"/>
      <c r="P20" s="257"/>
      <c r="Q20" s="257"/>
      <c r="R20" s="257"/>
      <c r="S20" s="257"/>
      <c r="T20" s="257"/>
      <c r="U20" s="257"/>
      <c r="V20" s="257"/>
      <c r="W20" s="257"/>
    </row>
    <row r="21" spans="2:25">
      <c r="B21" s="257"/>
      <c r="C21" s="257"/>
      <c r="D21" s="257"/>
      <c r="E21" s="257"/>
      <c r="F21" s="257"/>
      <c r="G21" s="257"/>
      <c r="H21" s="257"/>
      <c r="I21" s="257"/>
      <c r="J21" s="257"/>
      <c r="K21" s="257"/>
      <c r="L21" s="257"/>
      <c r="M21" s="257"/>
      <c r="N21" s="257"/>
      <c r="O21" s="257"/>
      <c r="P21" s="257"/>
      <c r="Q21" s="257"/>
      <c r="R21" s="257"/>
      <c r="S21" s="257"/>
      <c r="T21" s="257"/>
      <c r="U21" s="257"/>
      <c r="V21" s="257"/>
      <c r="W21" s="257"/>
    </row>
    <row r="22" spans="2:25" ht="14.25">
      <c r="B22" s="257"/>
      <c r="C22" s="65" t="s">
        <v>510</v>
      </c>
      <c r="D22" s="257"/>
      <c r="E22" s="257"/>
      <c r="F22" s="257"/>
      <c r="G22" s="257"/>
      <c r="H22" s="257"/>
      <c r="I22" s="257"/>
      <c r="J22" s="257"/>
      <c r="K22" s="257"/>
      <c r="L22" s="257"/>
      <c r="M22" s="257"/>
      <c r="N22" s="257"/>
      <c r="O22" s="257"/>
      <c r="P22" s="257"/>
      <c r="Q22" s="257"/>
      <c r="R22" s="257"/>
      <c r="S22" s="257"/>
      <c r="T22" s="257"/>
      <c r="U22" s="257"/>
      <c r="V22" s="257"/>
      <c r="W22" s="257"/>
    </row>
    <row r="23" spans="2:25" ht="14.25" thickBot="1">
      <c r="B23" s="257"/>
      <c r="C23" s="257" t="s">
        <v>428</v>
      </c>
      <c r="D23" s="257"/>
      <c r="E23" s="257"/>
      <c r="F23" s="257"/>
      <c r="G23" s="257"/>
      <c r="H23" s="257"/>
      <c r="I23" s="257"/>
      <c r="J23" s="257"/>
      <c r="K23" s="257"/>
      <c r="L23" s="257"/>
      <c r="M23" s="257"/>
      <c r="N23" s="257"/>
      <c r="O23" s="257"/>
      <c r="P23" s="257"/>
      <c r="Q23" s="257"/>
      <c r="R23" s="257"/>
      <c r="S23" s="257"/>
      <c r="T23" s="257"/>
      <c r="U23" s="257"/>
      <c r="V23" s="257"/>
      <c r="W23" s="257"/>
    </row>
    <row r="24" spans="2:25" ht="27" customHeight="1" thickBot="1">
      <c r="B24" s="257"/>
      <c r="C24" s="569" t="s">
        <v>372</v>
      </c>
      <c r="D24" s="569"/>
      <c r="E24" s="569"/>
      <c r="F24" s="570"/>
      <c r="G24" s="2529"/>
      <c r="H24" s="2530"/>
      <c r="I24" s="2530"/>
      <c r="J24" s="2530"/>
      <c r="K24" s="2531"/>
      <c r="L24" s="957" t="s">
        <v>286</v>
      </c>
      <c r="M24" s="569"/>
      <c r="N24" s="257"/>
      <c r="O24" s="257"/>
      <c r="P24" s="257"/>
      <c r="Q24" s="257"/>
      <c r="R24" s="257"/>
      <c r="S24" s="257"/>
      <c r="T24" s="257"/>
      <c r="U24" s="257"/>
      <c r="V24" s="257"/>
      <c r="W24" s="257"/>
    </row>
    <row r="25" spans="2:25" ht="14.25" thickBot="1">
      <c r="B25" s="257"/>
      <c r="C25" s="11" t="s">
        <v>429</v>
      </c>
      <c r="D25" s="483"/>
      <c r="E25" s="483"/>
      <c r="F25" s="483"/>
      <c r="G25" s="483"/>
      <c r="H25" s="483"/>
      <c r="I25" s="483"/>
      <c r="J25" s="483"/>
      <c r="K25" s="483"/>
      <c r="L25" s="483"/>
      <c r="M25" s="483"/>
      <c r="N25" s="257"/>
      <c r="O25" s="257"/>
      <c r="P25" s="257"/>
      <c r="Q25" s="257"/>
      <c r="R25" s="257"/>
      <c r="S25" s="257"/>
      <c r="T25" s="257"/>
      <c r="U25" s="257"/>
      <c r="V25" s="257"/>
      <c r="W25" s="257"/>
    </row>
    <row r="26" spans="2:25" ht="27" customHeight="1" thickBot="1">
      <c r="B26" s="257"/>
      <c r="C26" s="569" t="s">
        <v>414</v>
      </c>
      <c r="D26" s="569"/>
      <c r="E26" s="569"/>
      <c r="F26" s="570"/>
      <c r="G26" s="2529"/>
      <c r="H26" s="2530"/>
      <c r="I26" s="2530"/>
      <c r="J26" s="2530"/>
      <c r="K26" s="2531"/>
      <c r="L26" s="957" t="s">
        <v>286</v>
      </c>
      <c r="M26" s="569"/>
      <c r="N26" s="257"/>
      <c r="O26" s="257"/>
      <c r="P26" s="257"/>
      <c r="Q26" s="257"/>
      <c r="R26" s="257"/>
      <c r="S26" s="257"/>
      <c r="T26" s="257"/>
      <c r="U26" s="257"/>
      <c r="V26" s="257"/>
      <c r="W26" s="257"/>
    </row>
    <row r="27" spans="2:25" ht="14.25" thickTop="1">
      <c r="B27" s="257"/>
      <c r="C27" s="483"/>
      <c r="D27" s="483"/>
      <c r="E27" s="483"/>
      <c r="F27" s="483"/>
      <c r="G27" s="483"/>
      <c r="H27" s="483"/>
      <c r="I27" s="483"/>
      <c r="J27" s="483"/>
      <c r="K27" s="483"/>
      <c r="L27" s="483"/>
      <c r="M27" s="483"/>
      <c r="N27" s="257"/>
      <c r="O27" s="257"/>
      <c r="P27" s="2506" t="s">
        <v>602</v>
      </c>
      <c r="Q27" s="2507"/>
      <c r="R27" s="2507"/>
      <c r="S27" s="2507"/>
      <c r="T27" s="2507"/>
      <c r="U27" s="2507"/>
      <c r="V27" s="2507"/>
      <c r="W27" s="2507"/>
      <c r="X27" s="2507"/>
      <c r="Y27" s="2508"/>
    </row>
    <row r="28" spans="2:25" ht="14.25" thickBot="1">
      <c r="P28" s="2509"/>
      <c r="Q28" s="2510"/>
      <c r="R28" s="2510"/>
      <c r="S28" s="2510"/>
      <c r="T28" s="2510"/>
      <c r="U28" s="2510"/>
      <c r="V28" s="2510"/>
      <c r="W28" s="2510"/>
      <c r="X28" s="2510"/>
      <c r="Y28" s="2511"/>
    </row>
    <row r="29" spans="2:25" ht="14.25" thickTop="1"/>
  </sheetData>
  <sheetProtection password="DD03" sheet="1" objects="1" scenarios="1"/>
  <mergeCells count="20">
    <mergeCell ref="P27:Y28"/>
    <mergeCell ref="C26:F26"/>
    <mergeCell ref="G26:K26"/>
    <mergeCell ref="L26:M26"/>
    <mergeCell ref="C24:F24"/>
    <mergeCell ref="C6:X6"/>
    <mergeCell ref="C19:F19"/>
    <mergeCell ref="G19:K19"/>
    <mergeCell ref="L19:M19"/>
    <mergeCell ref="G24:K24"/>
    <mergeCell ref="L24:M24"/>
    <mergeCell ref="C11:F11"/>
    <mergeCell ref="C13:F13"/>
    <mergeCell ref="C17:F17"/>
    <mergeCell ref="G17:K17"/>
    <mergeCell ref="L17:M17"/>
    <mergeCell ref="G11:K11"/>
    <mergeCell ref="L11:M11"/>
    <mergeCell ref="G13:K13"/>
    <mergeCell ref="L13:M13"/>
  </mergeCells>
  <phoneticPr fontId="35"/>
  <hyperlinks>
    <hyperlink ref="P27:Y28" location="入力シート!C69" tooltip="入力シートへ進みます。" display="ほかの所得等の入力に進む。" xr:uid="{00000000-0004-0000-0B00-000000000000}"/>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tabColor theme="7" tint="0.39997558519241921"/>
  </sheetPr>
  <dimension ref="A1:AM64"/>
  <sheetViews>
    <sheetView showGridLines="0" showRowColHeaders="0" zoomScale="85" zoomScaleNormal="85" workbookViewId="0"/>
  </sheetViews>
  <sheetFormatPr defaultRowHeight="13.5"/>
  <cols>
    <col min="1" max="1" width="13.375" style="6" customWidth="1"/>
    <col min="2" max="2" width="3.375" style="6" customWidth="1"/>
    <col min="3" max="3" width="6" style="6" customWidth="1"/>
    <col min="4" max="4" width="5.5" style="6" customWidth="1"/>
    <col min="5" max="5" width="4.875" style="6" customWidth="1"/>
    <col min="6" max="25" width="2.625" style="6" customWidth="1"/>
    <col min="26" max="26" width="3.125" style="6" customWidth="1"/>
    <col min="27" max="27" width="0.75" style="6" customWidth="1"/>
    <col min="28" max="16384" width="9" style="6"/>
  </cols>
  <sheetData>
    <row r="1" spans="1:39">
      <c r="D1" s="753" t="str">
        <f>"令和"&amp;'計算シート（非表示）'!B4-1&amp;"年分医療費の明細書"</f>
        <v>令和5年分医療費の明細書</v>
      </c>
      <c r="E1" s="753"/>
      <c r="F1" s="753"/>
      <c r="G1" s="753"/>
      <c r="H1" s="753"/>
      <c r="I1" s="753"/>
      <c r="J1" s="753"/>
      <c r="K1" s="472"/>
    </row>
    <row r="2" spans="1:39">
      <c r="D2" s="753"/>
      <c r="E2" s="753"/>
      <c r="F2" s="753"/>
      <c r="G2" s="753"/>
      <c r="H2" s="753"/>
      <c r="I2" s="753"/>
      <c r="J2" s="753"/>
      <c r="K2" s="472"/>
    </row>
    <row r="3" spans="1:39">
      <c r="A3" s="2623"/>
      <c r="B3" s="2623"/>
      <c r="C3" s="2623"/>
      <c r="F3" s="291"/>
      <c r="G3" s="291"/>
      <c r="H3" s="291"/>
      <c r="I3" s="291"/>
      <c r="J3" s="291"/>
      <c r="K3" s="291"/>
      <c r="L3" s="291"/>
      <c r="M3" s="291"/>
      <c r="N3" s="291"/>
      <c r="O3" s="291"/>
      <c r="P3" s="2621" t="str">
        <f>IF(入力シート!I13="","",入力シート!I13)</f>
        <v/>
      </c>
      <c r="Q3" s="2621"/>
      <c r="R3" s="2621"/>
      <c r="S3" s="2621"/>
      <c r="T3" s="2621"/>
      <c r="U3" s="2621"/>
      <c r="V3" s="2621"/>
      <c r="W3" s="2621"/>
      <c r="X3" s="2621"/>
      <c r="Y3" s="2621"/>
    </row>
    <row r="4" spans="1:39">
      <c r="A4" s="2623"/>
      <c r="B4" s="2623"/>
      <c r="C4" s="2623"/>
      <c r="E4" s="468"/>
      <c r="F4" s="291"/>
      <c r="G4" s="291"/>
      <c r="H4" s="291"/>
      <c r="I4" s="291"/>
      <c r="J4" s="291"/>
      <c r="K4" s="291"/>
      <c r="L4" s="291"/>
      <c r="M4" s="291"/>
      <c r="N4" s="473" t="s">
        <v>124</v>
      </c>
      <c r="O4" s="473"/>
      <c r="P4" s="2622"/>
      <c r="Q4" s="2622"/>
      <c r="R4" s="2622"/>
      <c r="S4" s="2622"/>
      <c r="T4" s="2622"/>
      <c r="U4" s="2622"/>
      <c r="V4" s="2622"/>
      <c r="W4" s="2622"/>
      <c r="X4" s="2622"/>
      <c r="Y4" s="2622"/>
    </row>
    <row r="5" spans="1:39">
      <c r="A5" s="479"/>
      <c r="B5" s="479"/>
      <c r="C5" s="479"/>
      <c r="E5" s="275"/>
      <c r="F5" s="478"/>
      <c r="G5" s="478"/>
      <c r="H5" s="478"/>
      <c r="I5" s="478"/>
      <c r="J5" s="478"/>
      <c r="K5" s="478"/>
      <c r="L5" s="478"/>
      <c r="M5" s="478"/>
      <c r="N5" s="478"/>
      <c r="O5" s="478"/>
    </row>
    <row r="6" spans="1:39" ht="13.5" customHeight="1">
      <c r="A6" s="474" t="s">
        <v>697</v>
      </c>
      <c r="B6" s="479"/>
      <c r="C6" s="479"/>
      <c r="E6" s="275"/>
      <c r="F6" s="478"/>
      <c r="G6" s="478"/>
      <c r="H6" s="478"/>
      <c r="I6" s="2604" t="s">
        <v>707</v>
      </c>
      <c r="J6" s="2604"/>
      <c r="K6" s="2604"/>
      <c r="L6" s="2604"/>
      <c r="M6" s="2604"/>
      <c r="N6" s="2604"/>
      <c r="O6" s="2603" t="s">
        <v>708</v>
      </c>
      <c r="P6" s="2603"/>
      <c r="Q6" s="2603"/>
      <c r="R6" s="2603"/>
      <c r="S6" s="2603"/>
      <c r="T6" s="2603"/>
      <c r="U6" s="2603" t="s">
        <v>709</v>
      </c>
      <c r="V6" s="2603"/>
      <c r="W6" s="2603"/>
      <c r="X6" s="2603"/>
      <c r="Y6" s="2603"/>
      <c r="Z6" s="2603"/>
    </row>
    <row r="7" spans="1:39" ht="13.5" customHeight="1">
      <c r="A7" s="276" t="s">
        <v>716</v>
      </c>
      <c r="B7" s="280"/>
      <c r="C7" s="280"/>
      <c r="D7" s="277"/>
      <c r="E7" s="281"/>
      <c r="F7" s="282"/>
      <c r="G7" s="283"/>
      <c r="H7" s="283"/>
      <c r="I7" s="2604"/>
      <c r="J7" s="2604"/>
      <c r="K7" s="2604"/>
      <c r="L7" s="2604"/>
      <c r="M7" s="2604"/>
      <c r="N7" s="2604"/>
      <c r="O7" s="2603"/>
      <c r="P7" s="2603"/>
      <c r="Q7" s="2603"/>
      <c r="R7" s="2603"/>
      <c r="S7" s="2603"/>
      <c r="T7" s="2603"/>
      <c r="U7" s="2603"/>
      <c r="V7" s="2603"/>
      <c r="W7" s="2603"/>
      <c r="X7" s="2603"/>
      <c r="Y7" s="2603"/>
      <c r="Z7" s="2603"/>
    </row>
    <row r="8" spans="1:39" ht="13.5" customHeight="1">
      <c r="A8" s="276" t="s">
        <v>717</v>
      </c>
      <c r="B8" s="280"/>
      <c r="C8" s="280"/>
      <c r="D8" s="277"/>
      <c r="E8" s="281"/>
      <c r="F8" s="282"/>
      <c r="G8" s="283"/>
      <c r="H8" s="283"/>
      <c r="I8" s="2604"/>
      <c r="J8" s="2604"/>
      <c r="K8" s="2604"/>
      <c r="L8" s="2604"/>
      <c r="M8" s="2604"/>
      <c r="N8" s="2604"/>
      <c r="O8" s="2603"/>
      <c r="P8" s="2603"/>
      <c r="Q8" s="2603"/>
      <c r="R8" s="2603"/>
      <c r="S8" s="2603"/>
      <c r="T8" s="2603"/>
      <c r="U8" s="2603"/>
      <c r="V8" s="2603"/>
      <c r="W8" s="2603"/>
      <c r="X8" s="2603"/>
      <c r="Y8" s="2603"/>
      <c r="Z8" s="2603"/>
    </row>
    <row r="9" spans="1:39" ht="13.5" customHeight="1">
      <c r="A9" s="276" t="s">
        <v>727</v>
      </c>
      <c r="B9" s="280"/>
      <c r="C9" s="280"/>
      <c r="D9" s="277"/>
      <c r="E9" s="281"/>
      <c r="F9" s="282"/>
      <c r="G9" s="283"/>
      <c r="H9" s="283"/>
      <c r="I9" s="2604"/>
      <c r="J9" s="2604"/>
      <c r="K9" s="2604"/>
      <c r="L9" s="2604"/>
      <c r="M9" s="2604"/>
      <c r="N9" s="2604"/>
      <c r="O9" s="2603"/>
      <c r="P9" s="2603"/>
      <c r="Q9" s="2603"/>
      <c r="R9" s="2603"/>
      <c r="S9" s="2603"/>
      <c r="T9" s="2603"/>
      <c r="U9" s="2603"/>
      <c r="V9" s="2603"/>
      <c r="W9" s="2603"/>
      <c r="X9" s="2603"/>
      <c r="Y9" s="2603"/>
      <c r="Z9" s="2603"/>
    </row>
    <row r="10" spans="1:39">
      <c r="A10" s="277" t="s">
        <v>726</v>
      </c>
      <c r="B10" s="277"/>
      <c r="C10" s="277"/>
      <c r="D10" s="277"/>
      <c r="E10" s="284"/>
      <c r="F10" s="285"/>
      <c r="G10" s="283"/>
      <c r="H10" s="283"/>
      <c r="I10" s="2605"/>
      <c r="J10" s="2564"/>
      <c r="K10" s="2564"/>
      <c r="L10" s="2564"/>
      <c r="M10" s="2564"/>
      <c r="N10" s="2565"/>
      <c r="O10" s="2607" t="s">
        <v>718</v>
      </c>
      <c r="P10" s="2564"/>
      <c r="Q10" s="2564"/>
      <c r="R10" s="2564"/>
      <c r="S10" s="2564"/>
      <c r="T10" s="2565"/>
      <c r="U10" s="2562" t="s">
        <v>719</v>
      </c>
      <c r="V10" s="2564"/>
      <c r="W10" s="2564"/>
      <c r="X10" s="2564"/>
      <c r="Y10" s="2564"/>
      <c r="Z10" s="2565"/>
    </row>
    <row r="11" spans="1:39">
      <c r="A11" s="277" t="s">
        <v>698</v>
      </c>
      <c r="B11" s="277"/>
      <c r="C11" s="277"/>
      <c r="D11" s="277"/>
      <c r="E11" s="286"/>
      <c r="F11" s="285"/>
      <c r="G11" s="279"/>
      <c r="H11" s="279"/>
      <c r="I11" s="2606"/>
      <c r="J11" s="2566"/>
      <c r="K11" s="2566"/>
      <c r="L11" s="2566"/>
      <c r="M11" s="2566"/>
      <c r="N11" s="2567"/>
      <c r="O11" s="2608"/>
      <c r="P11" s="2566"/>
      <c r="Q11" s="2566"/>
      <c r="R11" s="2566"/>
      <c r="S11" s="2566"/>
      <c r="T11" s="2567"/>
      <c r="U11" s="2563"/>
      <c r="V11" s="2566"/>
      <c r="W11" s="2566"/>
      <c r="X11" s="2566"/>
      <c r="Y11" s="2566"/>
      <c r="Z11" s="2567"/>
    </row>
    <row r="12" spans="1:39">
      <c r="A12" s="277" t="s">
        <v>701</v>
      </c>
      <c r="B12" s="277"/>
      <c r="C12" s="277"/>
      <c r="D12" s="277"/>
      <c r="E12" s="286"/>
      <c r="F12" s="285"/>
      <c r="G12" s="279"/>
      <c r="H12" s="279"/>
      <c r="I12" s="279"/>
      <c r="J12" s="279"/>
      <c r="K12" s="278"/>
      <c r="L12" s="278"/>
      <c r="M12" s="278"/>
      <c r="N12" s="278"/>
      <c r="O12" s="278"/>
      <c r="AD12" s="257"/>
      <c r="AE12" s="2593"/>
      <c r="AF12" s="2593"/>
      <c r="AG12" s="2593"/>
      <c r="AH12" s="2593"/>
      <c r="AI12" s="2593"/>
      <c r="AJ12" s="2593"/>
      <c r="AK12" s="480"/>
      <c r="AL12" s="480"/>
      <c r="AM12" s="2601"/>
    </row>
    <row r="13" spans="1:39">
      <c r="A13" s="277" t="s">
        <v>700</v>
      </c>
      <c r="B13" s="277"/>
      <c r="C13" s="277"/>
      <c r="D13" s="277"/>
      <c r="E13" s="286"/>
      <c r="F13" s="285"/>
      <c r="G13" s="285"/>
      <c r="H13" s="285"/>
      <c r="I13" s="285"/>
      <c r="J13" s="285"/>
      <c r="K13" s="274"/>
      <c r="L13" s="274"/>
      <c r="M13" s="274"/>
      <c r="N13" s="274"/>
      <c r="O13" s="274"/>
      <c r="AD13" s="257"/>
      <c r="AE13" s="2593"/>
      <c r="AF13" s="2593"/>
      <c r="AG13" s="2593"/>
      <c r="AH13" s="2593"/>
      <c r="AI13" s="2593"/>
      <c r="AJ13" s="2593"/>
      <c r="AK13" s="480"/>
      <c r="AL13" s="480"/>
      <c r="AM13" s="2601"/>
    </row>
    <row r="14" spans="1:39" ht="6.95" customHeight="1">
      <c r="A14" s="277"/>
      <c r="E14" s="273"/>
      <c r="F14" s="274"/>
      <c r="G14" s="274"/>
      <c r="H14" s="274"/>
      <c r="I14" s="274"/>
      <c r="J14" s="274"/>
      <c r="K14" s="274"/>
      <c r="L14" s="274"/>
      <c r="M14" s="274"/>
      <c r="N14" s="274"/>
      <c r="O14" s="274"/>
      <c r="AD14" s="257"/>
      <c r="AE14" s="2593"/>
      <c r="AF14" s="2593"/>
      <c r="AG14" s="2593"/>
      <c r="AH14" s="2593"/>
      <c r="AI14" s="2593"/>
      <c r="AJ14" s="2593"/>
      <c r="AK14" s="480"/>
      <c r="AL14" s="480"/>
      <c r="AM14" s="2601"/>
    </row>
    <row r="15" spans="1:39">
      <c r="A15" s="474" t="s">
        <v>699</v>
      </c>
      <c r="AD15" s="257"/>
      <c r="AE15" s="2602"/>
      <c r="AF15" s="2602"/>
      <c r="AG15" s="2602"/>
      <c r="AH15" s="2602"/>
      <c r="AI15" s="2602"/>
      <c r="AJ15" s="2602"/>
      <c r="AK15" s="481"/>
      <c r="AL15" s="481"/>
      <c r="AM15" s="2602"/>
    </row>
    <row r="16" spans="1:39">
      <c r="A16" s="2594" t="s">
        <v>702</v>
      </c>
      <c r="B16" s="2594"/>
      <c r="C16" s="2594" t="s">
        <v>703</v>
      </c>
      <c r="D16" s="2594"/>
      <c r="E16" s="2594"/>
      <c r="F16" s="2594" t="s">
        <v>704</v>
      </c>
      <c r="G16" s="2594"/>
      <c r="H16" s="2594"/>
      <c r="I16" s="2594"/>
      <c r="J16" s="2594"/>
      <c r="K16" s="2594"/>
      <c r="L16" s="2594"/>
      <c r="M16" s="2594"/>
      <c r="N16" s="2594"/>
      <c r="O16" s="2594" t="s">
        <v>705</v>
      </c>
      <c r="P16" s="2594"/>
      <c r="Q16" s="2594"/>
      <c r="R16" s="2594"/>
      <c r="S16" s="2594"/>
      <c r="T16" s="2594"/>
      <c r="U16" s="2594" t="s">
        <v>715</v>
      </c>
      <c r="V16" s="2594"/>
      <c r="W16" s="2594"/>
      <c r="X16" s="2594"/>
      <c r="Y16" s="2594"/>
      <c r="Z16" s="2594"/>
      <c r="AD16" s="257"/>
      <c r="AE16" s="2602"/>
      <c r="AF16" s="2602"/>
      <c r="AG16" s="2602"/>
      <c r="AH16" s="2602"/>
      <c r="AI16" s="2602"/>
      <c r="AJ16" s="2602"/>
      <c r="AK16" s="481"/>
      <c r="AL16" s="481"/>
      <c r="AM16" s="2602"/>
    </row>
    <row r="17" spans="1:39" ht="13.5" customHeight="1">
      <c r="A17" s="2594"/>
      <c r="B17" s="2594"/>
      <c r="C17" s="2594"/>
      <c r="D17" s="2594"/>
      <c r="E17" s="2594"/>
      <c r="F17" s="2594"/>
      <c r="G17" s="2594"/>
      <c r="H17" s="2594"/>
      <c r="I17" s="2594"/>
      <c r="J17" s="2594"/>
      <c r="K17" s="2594"/>
      <c r="L17" s="2594"/>
      <c r="M17" s="2594"/>
      <c r="N17" s="2594"/>
      <c r="O17" s="2594"/>
      <c r="P17" s="2594"/>
      <c r="Q17" s="2594"/>
      <c r="R17" s="2594"/>
      <c r="S17" s="2594"/>
      <c r="T17" s="2594"/>
      <c r="U17" s="2594"/>
      <c r="V17" s="2594"/>
      <c r="W17" s="2594"/>
      <c r="X17" s="2594"/>
      <c r="Y17" s="2594"/>
      <c r="Z17" s="2594"/>
      <c r="AD17" s="257"/>
      <c r="AE17" s="2602"/>
      <c r="AF17" s="2602"/>
      <c r="AG17" s="2602"/>
      <c r="AH17" s="2602"/>
      <c r="AI17" s="2602"/>
      <c r="AJ17" s="2602"/>
      <c r="AK17" s="481"/>
      <c r="AL17" s="481"/>
      <c r="AM17" s="2602"/>
    </row>
    <row r="18" spans="1:39" ht="13.5" customHeight="1">
      <c r="A18" s="2594"/>
      <c r="B18" s="2594"/>
      <c r="C18" s="2594"/>
      <c r="D18" s="2594"/>
      <c r="E18" s="2594"/>
      <c r="F18" s="2595"/>
      <c r="G18" s="2595"/>
      <c r="H18" s="2595"/>
      <c r="I18" s="2595"/>
      <c r="J18" s="2595"/>
      <c r="K18" s="2595"/>
      <c r="L18" s="2595"/>
      <c r="M18" s="2595"/>
      <c r="N18" s="2595"/>
      <c r="O18" s="2594"/>
      <c r="P18" s="2594"/>
      <c r="Q18" s="2594"/>
      <c r="R18" s="2594"/>
      <c r="S18" s="2594"/>
      <c r="T18" s="2594"/>
      <c r="U18" s="2594"/>
      <c r="V18" s="2594"/>
      <c r="W18" s="2594"/>
      <c r="X18" s="2594"/>
      <c r="Y18" s="2594"/>
      <c r="Z18" s="2594"/>
      <c r="AD18" s="257"/>
      <c r="AE18" s="257"/>
      <c r="AF18" s="257"/>
      <c r="AG18" s="257"/>
      <c r="AH18" s="257"/>
      <c r="AI18" s="257"/>
      <c r="AJ18" s="257"/>
      <c r="AK18" s="257"/>
      <c r="AL18" s="257"/>
      <c r="AM18" s="257"/>
    </row>
    <row r="19" spans="1:39" ht="13.35" customHeight="1">
      <c r="A19" s="2612"/>
      <c r="B19" s="2616"/>
      <c r="C19" s="2599"/>
      <c r="D19" s="2599"/>
      <c r="E19" s="2600"/>
      <c r="F19" s="299"/>
      <c r="G19" s="2539" t="s">
        <v>722</v>
      </c>
      <c r="H19" s="2539"/>
      <c r="I19" s="2539"/>
      <c r="J19" s="300"/>
      <c r="K19" s="2542" t="s">
        <v>723</v>
      </c>
      <c r="L19" s="2542"/>
      <c r="M19" s="2542"/>
      <c r="N19" s="2543"/>
      <c r="O19" s="2596"/>
      <c r="P19" s="2596"/>
      <c r="Q19" s="2596"/>
      <c r="R19" s="2596"/>
      <c r="S19" s="2596"/>
      <c r="T19" s="2587"/>
      <c r="U19" s="2585"/>
      <c r="V19" s="2586"/>
      <c r="W19" s="2586"/>
      <c r="X19" s="2586"/>
      <c r="Y19" s="2586"/>
      <c r="Z19" s="2586"/>
      <c r="AD19" s="257"/>
      <c r="AE19" s="257"/>
      <c r="AF19" s="257"/>
      <c r="AG19" s="257"/>
      <c r="AH19" s="257"/>
      <c r="AI19" s="257"/>
      <c r="AJ19" s="257"/>
      <c r="AK19" s="257"/>
      <c r="AL19" s="257"/>
      <c r="AM19" s="257"/>
    </row>
    <row r="20" spans="1:39" ht="13.35" customHeight="1">
      <c r="A20" s="2617"/>
      <c r="B20" s="2618"/>
      <c r="C20" s="2599"/>
      <c r="D20" s="2599"/>
      <c r="E20" s="2600"/>
      <c r="F20" s="302"/>
      <c r="G20" s="2540" t="s">
        <v>724</v>
      </c>
      <c r="H20" s="2540"/>
      <c r="I20" s="2540"/>
      <c r="J20" s="303"/>
      <c r="K20" s="2537" t="s">
        <v>725</v>
      </c>
      <c r="L20" s="2537"/>
      <c r="M20" s="2537"/>
      <c r="N20" s="2538"/>
      <c r="O20" s="2597"/>
      <c r="P20" s="2597"/>
      <c r="Q20" s="2597"/>
      <c r="R20" s="2597"/>
      <c r="S20" s="2597"/>
      <c r="T20" s="2598"/>
      <c r="U20" s="2585"/>
      <c r="V20" s="2586"/>
      <c r="W20" s="2586"/>
      <c r="X20" s="2586"/>
      <c r="Y20" s="2586"/>
      <c r="Z20" s="2586"/>
      <c r="AD20" s="257"/>
      <c r="AE20" s="257"/>
      <c r="AF20" s="257"/>
      <c r="AG20" s="257"/>
      <c r="AH20" s="257"/>
      <c r="AI20" s="257"/>
      <c r="AJ20" s="257"/>
      <c r="AK20" s="257"/>
      <c r="AL20" s="257"/>
      <c r="AM20" s="257"/>
    </row>
    <row r="21" spans="1:39" ht="13.35" customHeight="1">
      <c r="A21" s="2612"/>
      <c r="B21" s="2616"/>
      <c r="C21" s="2599"/>
      <c r="D21" s="2599"/>
      <c r="E21" s="2600"/>
      <c r="F21" s="299"/>
      <c r="G21" s="2539" t="s">
        <v>722</v>
      </c>
      <c r="H21" s="2539"/>
      <c r="I21" s="2539"/>
      <c r="J21" s="300"/>
      <c r="K21" s="2542" t="s">
        <v>723</v>
      </c>
      <c r="L21" s="2542"/>
      <c r="M21" s="2542"/>
      <c r="N21" s="2543"/>
      <c r="O21" s="2585"/>
      <c r="P21" s="2586"/>
      <c r="Q21" s="2586"/>
      <c r="R21" s="2586"/>
      <c r="S21" s="2586"/>
      <c r="T21" s="2586"/>
      <c r="U21" s="2585"/>
      <c r="V21" s="2586"/>
      <c r="W21" s="2586"/>
      <c r="X21" s="2586"/>
      <c r="Y21" s="2586"/>
      <c r="Z21" s="2586"/>
      <c r="AD21" s="2592"/>
      <c r="AE21" s="2592"/>
      <c r="AF21" s="2592"/>
      <c r="AG21" s="257"/>
      <c r="AH21" s="257"/>
      <c r="AI21" s="257"/>
      <c r="AJ21" s="257"/>
      <c r="AK21" s="257"/>
      <c r="AL21" s="257"/>
      <c r="AM21" s="257"/>
    </row>
    <row r="22" spans="1:39" ht="13.35" customHeight="1">
      <c r="A22" s="2617"/>
      <c r="B22" s="2618"/>
      <c r="C22" s="2599"/>
      <c r="D22" s="2599"/>
      <c r="E22" s="2600"/>
      <c r="F22" s="302"/>
      <c r="G22" s="2540" t="s">
        <v>724</v>
      </c>
      <c r="H22" s="2540"/>
      <c r="I22" s="2540"/>
      <c r="J22" s="303"/>
      <c r="K22" s="2537" t="s">
        <v>725</v>
      </c>
      <c r="L22" s="2537"/>
      <c r="M22" s="2537"/>
      <c r="N22" s="2538"/>
      <c r="O22" s="2585"/>
      <c r="P22" s="2586"/>
      <c r="Q22" s="2586"/>
      <c r="R22" s="2586"/>
      <c r="S22" s="2586"/>
      <c r="T22" s="2586"/>
      <c r="U22" s="2585"/>
      <c r="V22" s="2586"/>
      <c r="W22" s="2586"/>
      <c r="X22" s="2586"/>
      <c r="Y22" s="2586"/>
      <c r="Z22" s="2586"/>
      <c r="AD22" s="2592"/>
      <c r="AE22" s="2592"/>
      <c r="AF22" s="2592"/>
      <c r="AG22" s="257"/>
      <c r="AH22" s="257"/>
      <c r="AI22" s="257"/>
      <c r="AJ22" s="257"/>
      <c r="AK22" s="257"/>
      <c r="AL22" s="257"/>
      <c r="AM22" s="257"/>
    </row>
    <row r="23" spans="1:39" ht="13.35" customHeight="1">
      <c r="A23" s="2612"/>
      <c r="B23" s="2616"/>
      <c r="C23" s="2599"/>
      <c r="D23" s="2599"/>
      <c r="E23" s="2600"/>
      <c r="F23" s="299"/>
      <c r="G23" s="2539" t="s">
        <v>722</v>
      </c>
      <c r="H23" s="2539"/>
      <c r="I23" s="2539"/>
      <c r="J23" s="300"/>
      <c r="K23" s="2542" t="s">
        <v>723</v>
      </c>
      <c r="L23" s="2542"/>
      <c r="M23" s="2542"/>
      <c r="N23" s="2543"/>
      <c r="O23" s="2585"/>
      <c r="P23" s="2586"/>
      <c r="Q23" s="2586"/>
      <c r="R23" s="2586"/>
      <c r="S23" s="2586"/>
      <c r="T23" s="2586"/>
      <c r="U23" s="2585"/>
      <c r="V23" s="2586"/>
      <c r="W23" s="2586"/>
      <c r="X23" s="2586"/>
      <c r="Y23" s="2586"/>
      <c r="Z23" s="2586"/>
      <c r="AD23" s="257"/>
      <c r="AE23" s="257"/>
      <c r="AF23" s="257"/>
      <c r="AG23" s="257"/>
      <c r="AH23" s="2593"/>
      <c r="AI23" s="257"/>
      <c r="AJ23" s="257"/>
      <c r="AK23" s="257"/>
      <c r="AL23" s="257"/>
      <c r="AM23" s="257"/>
    </row>
    <row r="24" spans="1:39" ht="13.35" customHeight="1">
      <c r="A24" s="2617"/>
      <c r="B24" s="2618"/>
      <c r="C24" s="2599"/>
      <c r="D24" s="2599"/>
      <c r="E24" s="2600"/>
      <c r="F24" s="302"/>
      <c r="G24" s="2540" t="s">
        <v>724</v>
      </c>
      <c r="H24" s="2540"/>
      <c r="I24" s="2540"/>
      <c r="J24" s="303"/>
      <c r="K24" s="2537" t="s">
        <v>725</v>
      </c>
      <c r="L24" s="2537"/>
      <c r="M24" s="2537"/>
      <c r="N24" s="2538"/>
      <c r="O24" s="2585"/>
      <c r="P24" s="2586"/>
      <c r="Q24" s="2586"/>
      <c r="R24" s="2586"/>
      <c r="S24" s="2586"/>
      <c r="T24" s="2586"/>
      <c r="U24" s="2585"/>
      <c r="V24" s="2586"/>
      <c r="W24" s="2586"/>
      <c r="X24" s="2586"/>
      <c r="Y24" s="2586"/>
      <c r="Z24" s="2586"/>
      <c r="AD24" s="257"/>
      <c r="AE24" s="257"/>
      <c r="AF24" s="257"/>
      <c r="AG24" s="257"/>
      <c r="AH24" s="2593"/>
      <c r="AI24" s="257"/>
      <c r="AJ24" s="257"/>
      <c r="AK24" s="257"/>
      <c r="AL24" s="257"/>
      <c r="AM24" s="257"/>
    </row>
    <row r="25" spans="1:39" ht="13.35" customHeight="1">
      <c r="A25" s="2612"/>
      <c r="B25" s="2616"/>
      <c r="C25" s="2599"/>
      <c r="D25" s="2599"/>
      <c r="E25" s="2600"/>
      <c r="F25" s="299"/>
      <c r="G25" s="2539" t="s">
        <v>722</v>
      </c>
      <c r="H25" s="2539"/>
      <c r="I25" s="2539"/>
      <c r="J25" s="300"/>
      <c r="K25" s="2542" t="s">
        <v>723</v>
      </c>
      <c r="L25" s="2542"/>
      <c r="M25" s="2542"/>
      <c r="N25" s="2543"/>
      <c r="O25" s="2585"/>
      <c r="P25" s="2586"/>
      <c r="Q25" s="2586"/>
      <c r="R25" s="2586"/>
      <c r="S25" s="2586"/>
      <c r="T25" s="2586"/>
      <c r="U25" s="2585"/>
      <c r="V25" s="2586"/>
      <c r="W25" s="2586"/>
      <c r="X25" s="2586"/>
      <c r="Y25" s="2586"/>
      <c r="Z25" s="2586"/>
      <c r="AD25" s="257"/>
      <c r="AE25" s="257"/>
      <c r="AF25" s="257"/>
      <c r="AG25" s="257"/>
      <c r="AH25" s="257"/>
      <c r="AI25" s="257"/>
      <c r="AJ25" s="257"/>
      <c r="AK25" s="257"/>
      <c r="AL25" s="257"/>
      <c r="AM25" s="257"/>
    </row>
    <row r="26" spans="1:39" ht="13.35" customHeight="1">
      <c r="A26" s="2617"/>
      <c r="B26" s="2618"/>
      <c r="C26" s="2599"/>
      <c r="D26" s="2599"/>
      <c r="E26" s="2600"/>
      <c r="F26" s="302"/>
      <c r="G26" s="2540" t="s">
        <v>724</v>
      </c>
      <c r="H26" s="2540"/>
      <c r="I26" s="2540"/>
      <c r="J26" s="303"/>
      <c r="K26" s="2537" t="s">
        <v>725</v>
      </c>
      <c r="L26" s="2537"/>
      <c r="M26" s="2537"/>
      <c r="N26" s="2538"/>
      <c r="O26" s="2585"/>
      <c r="P26" s="2586"/>
      <c r="Q26" s="2586"/>
      <c r="R26" s="2586"/>
      <c r="S26" s="2586"/>
      <c r="T26" s="2586"/>
      <c r="U26" s="2585"/>
      <c r="V26" s="2586"/>
      <c r="W26" s="2586"/>
      <c r="X26" s="2586"/>
      <c r="Y26" s="2586"/>
      <c r="Z26" s="2586"/>
      <c r="AD26" s="257"/>
      <c r="AE26" s="257"/>
      <c r="AF26" s="257"/>
      <c r="AG26" s="257"/>
      <c r="AH26" s="257"/>
      <c r="AI26" s="257"/>
      <c r="AJ26" s="257"/>
      <c r="AK26" s="257"/>
      <c r="AL26" s="257"/>
      <c r="AM26" s="257"/>
    </row>
    <row r="27" spans="1:39" ht="13.35" customHeight="1">
      <c r="A27" s="2612"/>
      <c r="B27" s="2616"/>
      <c r="C27" s="2599"/>
      <c r="D27" s="2599"/>
      <c r="E27" s="2600"/>
      <c r="F27" s="299"/>
      <c r="G27" s="2539" t="s">
        <v>722</v>
      </c>
      <c r="H27" s="2539"/>
      <c r="I27" s="2539"/>
      <c r="J27" s="300"/>
      <c r="K27" s="2542" t="s">
        <v>723</v>
      </c>
      <c r="L27" s="2542"/>
      <c r="M27" s="2542"/>
      <c r="N27" s="2543"/>
      <c r="O27" s="2585"/>
      <c r="P27" s="2586"/>
      <c r="Q27" s="2586"/>
      <c r="R27" s="2586"/>
      <c r="S27" s="2586"/>
      <c r="T27" s="2586"/>
      <c r="U27" s="2585"/>
      <c r="V27" s="2586"/>
      <c r="W27" s="2586"/>
      <c r="X27" s="2586"/>
      <c r="Y27" s="2586"/>
      <c r="Z27" s="2586"/>
      <c r="AD27" s="257"/>
      <c r="AE27" s="257"/>
      <c r="AF27" s="257"/>
      <c r="AG27" s="257"/>
      <c r="AH27" s="257"/>
      <c r="AI27" s="257"/>
      <c r="AJ27" s="257"/>
      <c r="AK27" s="257"/>
      <c r="AL27" s="257"/>
      <c r="AM27" s="257"/>
    </row>
    <row r="28" spans="1:39" ht="13.35" customHeight="1">
      <c r="A28" s="2617"/>
      <c r="B28" s="2618"/>
      <c r="C28" s="2599"/>
      <c r="D28" s="2599"/>
      <c r="E28" s="2600"/>
      <c r="F28" s="302"/>
      <c r="G28" s="2540" t="s">
        <v>724</v>
      </c>
      <c r="H28" s="2540"/>
      <c r="I28" s="2540"/>
      <c r="J28" s="303"/>
      <c r="K28" s="2537" t="s">
        <v>725</v>
      </c>
      <c r="L28" s="2537"/>
      <c r="M28" s="2537"/>
      <c r="N28" s="2538"/>
      <c r="O28" s="2585"/>
      <c r="P28" s="2586"/>
      <c r="Q28" s="2586"/>
      <c r="R28" s="2586"/>
      <c r="S28" s="2586"/>
      <c r="T28" s="2586"/>
      <c r="U28" s="2585"/>
      <c r="V28" s="2586"/>
      <c r="W28" s="2586"/>
      <c r="X28" s="2586"/>
      <c r="Y28" s="2586"/>
      <c r="Z28" s="2586"/>
      <c r="AD28" s="257"/>
      <c r="AE28" s="257"/>
      <c r="AF28" s="257"/>
      <c r="AG28" s="257"/>
      <c r="AH28" s="257"/>
      <c r="AI28" s="257"/>
      <c r="AJ28" s="257"/>
      <c r="AK28" s="257"/>
      <c r="AL28" s="257"/>
      <c r="AM28" s="257"/>
    </row>
    <row r="29" spans="1:39" ht="13.35" customHeight="1">
      <c r="A29" s="2612"/>
      <c r="B29" s="2616"/>
      <c r="C29" s="2599"/>
      <c r="D29" s="2599"/>
      <c r="E29" s="2600"/>
      <c r="F29" s="299"/>
      <c r="G29" s="2539" t="s">
        <v>722</v>
      </c>
      <c r="H29" s="2539"/>
      <c r="I29" s="2539"/>
      <c r="J29" s="300"/>
      <c r="K29" s="2542" t="s">
        <v>723</v>
      </c>
      <c r="L29" s="2542"/>
      <c r="M29" s="2542"/>
      <c r="N29" s="2543"/>
      <c r="O29" s="2585"/>
      <c r="P29" s="2586"/>
      <c r="Q29" s="2586"/>
      <c r="R29" s="2586"/>
      <c r="S29" s="2586"/>
      <c r="T29" s="2586"/>
      <c r="U29" s="2585"/>
      <c r="V29" s="2586"/>
      <c r="W29" s="2586"/>
      <c r="X29" s="2586"/>
      <c r="Y29" s="2586"/>
      <c r="Z29" s="2586"/>
      <c r="AD29" s="257"/>
      <c r="AE29" s="257"/>
      <c r="AF29" s="257"/>
      <c r="AG29" s="257"/>
      <c r="AH29" s="257"/>
      <c r="AI29" s="257"/>
      <c r="AJ29" s="257"/>
      <c r="AK29" s="257"/>
      <c r="AL29" s="257"/>
      <c r="AM29" s="257"/>
    </row>
    <row r="30" spans="1:39" ht="13.35" customHeight="1">
      <c r="A30" s="2617"/>
      <c r="B30" s="2618"/>
      <c r="C30" s="2599"/>
      <c r="D30" s="2599"/>
      <c r="E30" s="2600"/>
      <c r="F30" s="302"/>
      <c r="G30" s="2540" t="s">
        <v>724</v>
      </c>
      <c r="H30" s="2540"/>
      <c r="I30" s="2540"/>
      <c r="J30" s="303"/>
      <c r="K30" s="2537" t="s">
        <v>725</v>
      </c>
      <c r="L30" s="2537"/>
      <c r="M30" s="2537"/>
      <c r="N30" s="2538"/>
      <c r="O30" s="2585"/>
      <c r="P30" s="2586"/>
      <c r="Q30" s="2586"/>
      <c r="R30" s="2586"/>
      <c r="S30" s="2586"/>
      <c r="T30" s="2586"/>
      <c r="U30" s="2585"/>
      <c r="V30" s="2586"/>
      <c r="W30" s="2586"/>
      <c r="X30" s="2586"/>
      <c r="Y30" s="2586"/>
      <c r="Z30" s="2586"/>
      <c r="AD30" s="506"/>
      <c r="AE30" s="507"/>
      <c r="AF30" s="257"/>
      <c r="AG30" s="257"/>
      <c r="AH30" s="257"/>
      <c r="AI30" s="257"/>
      <c r="AJ30" s="257"/>
      <c r="AK30" s="257"/>
      <c r="AL30" s="257"/>
      <c r="AM30" s="257"/>
    </row>
    <row r="31" spans="1:39" ht="13.35" customHeight="1">
      <c r="A31" s="2612"/>
      <c r="B31" s="2616"/>
      <c r="C31" s="2599"/>
      <c r="D31" s="2599"/>
      <c r="E31" s="2600"/>
      <c r="F31" s="299"/>
      <c r="G31" s="2539" t="s">
        <v>722</v>
      </c>
      <c r="H31" s="2539"/>
      <c r="I31" s="2539"/>
      <c r="J31" s="300"/>
      <c r="K31" s="2542" t="s">
        <v>723</v>
      </c>
      <c r="L31" s="2542"/>
      <c r="M31" s="2542"/>
      <c r="N31" s="2543"/>
      <c r="O31" s="2585"/>
      <c r="P31" s="2586"/>
      <c r="Q31" s="2586"/>
      <c r="R31" s="2586"/>
      <c r="S31" s="2586"/>
      <c r="T31" s="2586"/>
      <c r="U31" s="2585"/>
      <c r="V31" s="2586"/>
      <c r="W31" s="2586"/>
      <c r="X31" s="2586"/>
      <c r="Y31" s="2586"/>
      <c r="Z31" s="2586"/>
      <c r="AD31" s="257"/>
      <c r="AE31" s="257"/>
      <c r="AF31" s="257"/>
      <c r="AG31" s="257"/>
      <c r="AH31" s="257"/>
      <c r="AI31" s="257"/>
      <c r="AJ31" s="257"/>
      <c r="AK31" s="257"/>
      <c r="AL31" s="257"/>
      <c r="AM31" s="257"/>
    </row>
    <row r="32" spans="1:39" ht="13.35" customHeight="1">
      <c r="A32" s="2617"/>
      <c r="B32" s="2618"/>
      <c r="C32" s="2599"/>
      <c r="D32" s="2599"/>
      <c r="E32" s="2600"/>
      <c r="F32" s="302"/>
      <c r="G32" s="2540" t="s">
        <v>724</v>
      </c>
      <c r="H32" s="2540"/>
      <c r="I32" s="2540"/>
      <c r="J32" s="303"/>
      <c r="K32" s="2537" t="s">
        <v>725</v>
      </c>
      <c r="L32" s="2537"/>
      <c r="M32" s="2537"/>
      <c r="N32" s="2538"/>
      <c r="O32" s="2585"/>
      <c r="P32" s="2586"/>
      <c r="Q32" s="2586"/>
      <c r="R32" s="2586"/>
      <c r="S32" s="2586"/>
      <c r="T32" s="2586"/>
      <c r="U32" s="2585"/>
      <c r="V32" s="2586"/>
      <c r="W32" s="2586"/>
      <c r="X32" s="2586"/>
      <c r="Y32" s="2586"/>
      <c r="Z32" s="2586"/>
      <c r="AD32" s="257"/>
      <c r="AE32" s="257"/>
      <c r="AF32" s="257"/>
      <c r="AG32" s="257"/>
      <c r="AH32" s="257"/>
      <c r="AI32" s="257"/>
      <c r="AJ32" s="257"/>
      <c r="AK32" s="257"/>
      <c r="AL32" s="257"/>
      <c r="AM32" s="257"/>
    </row>
    <row r="33" spans="1:31" ht="13.35" customHeight="1">
      <c r="A33" s="2612"/>
      <c r="B33" s="2616"/>
      <c r="C33" s="2599"/>
      <c r="D33" s="2599"/>
      <c r="E33" s="2600"/>
      <c r="F33" s="299"/>
      <c r="G33" s="2539" t="s">
        <v>722</v>
      </c>
      <c r="H33" s="2539"/>
      <c r="I33" s="2539"/>
      <c r="J33" s="300"/>
      <c r="K33" s="2542" t="s">
        <v>723</v>
      </c>
      <c r="L33" s="2542"/>
      <c r="M33" s="2542"/>
      <c r="N33" s="2543"/>
      <c r="O33" s="2585"/>
      <c r="P33" s="2586"/>
      <c r="Q33" s="2586"/>
      <c r="R33" s="2586"/>
      <c r="S33" s="2586"/>
      <c r="T33" s="2586"/>
      <c r="U33" s="2585"/>
      <c r="V33" s="2586"/>
      <c r="W33" s="2586"/>
      <c r="X33" s="2586"/>
      <c r="Y33" s="2586"/>
      <c r="Z33" s="2586"/>
    </row>
    <row r="34" spans="1:31" ht="13.35" customHeight="1">
      <c r="A34" s="2617"/>
      <c r="B34" s="2618"/>
      <c r="C34" s="2599"/>
      <c r="D34" s="2599"/>
      <c r="E34" s="2600"/>
      <c r="F34" s="302"/>
      <c r="G34" s="2540" t="s">
        <v>724</v>
      </c>
      <c r="H34" s="2540"/>
      <c r="I34" s="2540"/>
      <c r="J34" s="303"/>
      <c r="K34" s="2537" t="s">
        <v>725</v>
      </c>
      <c r="L34" s="2537"/>
      <c r="M34" s="2537"/>
      <c r="N34" s="2538"/>
      <c r="O34" s="2585"/>
      <c r="P34" s="2586"/>
      <c r="Q34" s="2586"/>
      <c r="R34" s="2586"/>
      <c r="S34" s="2586"/>
      <c r="T34" s="2586"/>
      <c r="U34" s="2585"/>
      <c r="V34" s="2586"/>
      <c r="W34" s="2586"/>
      <c r="X34" s="2586"/>
      <c r="Y34" s="2586"/>
      <c r="Z34" s="2586"/>
    </row>
    <row r="35" spans="1:31" ht="13.35" customHeight="1">
      <c r="A35" s="2612"/>
      <c r="B35" s="2616"/>
      <c r="C35" s="2599"/>
      <c r="D35" s="2599"/>
      <c r="E35" s="2600"/>
      <c r="F35" s="299"/>
      <c r="G35" s="2539" t="s">
        <v>722</v>
      </c>
      <c r="H35" s="2539"/>
      <c r="I35" s="2539"/>
      <c r="J35" s="300"/>
      <c r="K35" s="2542" t="s">
        <v>723</v>
      </c>
      <c r="L35" s="2542"/>
      <c r="M35" s="2542"/>
      <c r="N35" s="2543"/>
      <c r="O35" s="2585"/>
      <c r="P35" s="2586"/>
      <c r="Q35" s="2586"/>
      <c r="R35" s="2586"/>
      <c r="S35" s="2586"/>
      <c r="T35" s="2586"/>
      <c r="U35" s="2585"/>
      <c r="V35" s="2586"/>
      <c r="W35" s="2586"/>
      <c r="X35" s="2586"/>
      <c r="Y35" s="2586"/>
      <c r="Z35" s="2586"/>
    </row>
    <row r="36" spans="1:31" ht="13.35" customHeight="1">
      <c r="A36" s="2617"/>
      <c r="B36" s="2618"/>
      <c r="C36" s="2599"/>
      <c r="D36" s="2599"/>
      <c r="E36" s="2600"/>
      <c r="F36" s="302"/>
      <c r="G36" s="2540" t="s">
        <v>724</v>
      </c>
      <c r="H36" s="2540"/>
      <c r="I36" s="2540"/>
      <c r="J36" s="303"/>
      <c r="K36" s="2537" t="s">
        <v>725</v>
      </c>
      <c r="L36" s="2537"/>
      <c r="M36" s="2537"/>
      <c r="N36" s="2538"/>
      <c r="O36" s="2585"/>
      <c r="P36" s="2586"/>
      <c r="Q36" s="2586"/>
      <c r="R36" s="2586"/>
      <c r="S36" s="2586"/>
      <c r="T36" s="2586"/>
      <c r="U36" s="2585"/>
      <c r="V36" s="2586"/>
      <c r="W36" s="2586"/>
      <c r="X36" s="2586"/>
      <c r="Y36" s="2586"/>
      <c r="Z36" s="2586"/>
    </row>
    <row r="37" spans="1:31" ht="13.35" customHeight="1">
      <c r="A37" s="2612"/>
      <c r="B37" s="2616"/>
      <c r="C37" s="2599"/>
      <c r="D37" s="2599"/>
      <c r="E37" s="2600"/>
      <c r="F37" s="299"/>
      <c r="G37" s="2539" t="s">
        <v>722</v>
      </c>
      <c r="H37" s="2539"/>
      <c r="I37" s="2539"/>
      <c r="J37" s="300"/>
      <c r="K37" s="2542" t="s">
        <v>723</v>
      </c>
      <c r="L37" s="2542"/>
      <c r="M37" s="2542"/>
      <c r="N37" s="2543"/>
      <c r="O37" s="2585"/>
      <c r="P37" s="2586"/>
      <c r="Q37" s="2586"/>
      <c r="R37" s="2586"/>
      <c r="S37" s="2586"/>
      <c r="T37" s="2586"/>
      <c r="U37" s="2585"/>
      <c r="V37" s="2586"/>
      <c r="W37" s="2586"/>
      <c r="X37" s="2586"/>
      <c r="Y37" s="2586"/>
      <c r="Z37" s="2586"/>
    </row>
    <row r="38" spans="1:31" ht="13.35" customHeight="1">
      <c r="A38" s="2617"/>
      <c r="B38" s="2618"/>
      <c r="C38" s="2599"/>
      <c r="D38" s="2599"/>
      <c r="E38" s="2600"/>
      <c r="F38" s="302"/>
      <c r="G38" s="2540" t="s">
        <v>724</v>
      </c>
      <c r="H38" s="2540"/>
      <c r="I38" s="2540"/>
      <c r="J38" s="303"/>
      <c r="K38" s="2537" t="s">
        <v>725</v>
      </c>
      <c r="L38" s="2537"/>
      <c r="M38" s="2537"/>
      <c r="N38" s="2538"/>
      <c r="O38" s="2585"/>
      <c r="P38" s="2586"/>
      <c r="Q38" s="2586"/>
      <c r="R38" s="2586"/>
      <c r="S38" s="2586"/>
      <c r="T38" s="2586"/>
      <c r="U38" s="2585"/>
      <c r="V38" s="2586"/>
      <c r="W38" s="2586"/>
      <c r="X38" s="2586"/>
      <c r="Y38" s="2586"/>
      <c r="Z38" s="2586"/>
    </row>
    <row r="39" spans="1:31" ht="13.35" customHeight="1">
      <c r="A39" s="2612"/>
      <c r="B39" s="2616"/>
      <c r="C39" s="2599"/>
      <c r="D39" s="2599"/>
      <c r="E39" s="2600"/>
      <c r="F39" s="299"/>
      <c r="G39" s="2539" t="s">
        <v>722</v>
      </c>
      <c r="H39" s="2539"/>
      <c r="I39" s="2539"/>
      <c r="J39" s="300"/>
      <c r="K39" s="2542" t="s">
        <v>723</v>
      </c>
      <c r="L39" s="2542"/>
      <c r="M39" s="2542"/>
      <c r="N39" s="2543"/>
      <c r="O39" s="2585"/>
      <c r="P39" s="2586"/>
      <c r="Q39" s="2586"/>
      <c r="R39" s="2586"/>
      <c r="S39" s="2586"/>
      <c r="T39" s="2586"/>
      <c r="U39" s="2585"/>
      <c r="V39" s="2586"/>
      <c r="W39" s="2586"/>
      <c r="X39" s="2586"/>
      <c r="Y39" s="2586"/>
      <c r="Z39" s="2586"/>
    </row>
    <row r="40" spans="1:31" ht="13.35" customHeight="1">
      <c r="A40" s="2617"/>
      <c r="B40" s="2618"/>
      <c r="C40" s="2599"/>
      <c r="D40" s="2599"/>
      <c r="E40" s="2600"/>
      <c r="F40" s="302"/>
      <c r="G40" s="2540" t="s">
        <v>724</v>
      </c>
      <c r="H40" s="2540"/>
      <c r="I40" s="2540"/>
      <c r="J40" s="303"/>
      <c r="K40" s="2537" t="s">
        <v>725</v>
      </c>
      <c r="L40" s="2537"/>
      <c r="M40" s="2537"/>
      <c r="N40" s="2538"/>
      <c r="O40" s="2585"/>
      <c r="P40" s="2586"/>
      <c r="Q40" s="2586"/>
      <c r="R40" s="2586"/>
      <c r="S40" s="2586"/>
      <c r="T40" s="2586"/>
      <c r="U40" s="2585"/>
      <c r="V40" s="2586"/>
      <c r="W40" s="2586"/>
      <c r="X40" s="2586"/>
      <c r="Y40" s="2586"/>
      <c r="Z40" s="2586"/>
    </row>
    <row r="41" spans="1:31" ht="13.35" customHeight="1">
      <c r="A41" s="2612"/>
      <c r="B41" s="2616"/>
      <c r="C41" s="2599"/>
      <c r="D41" s="2599"/>
      <c r="E41" s="2600"/>
      <c r="F41" s="299"/>
      <c r="G41" s="2539" t="s">
        <v>722</v>
      </c>
      <c r="H41" s="2539"/>
      <c r="I41" s="2539"/>
      <c r="J41" s="300"/>
      <c r="K41" s="2542" t="s">
        <v>723</v>
      </c>
      <c r="L41" s="2542"/>
      <c r="M41" s="2542"/>
      <c r="N41" s="2543"/>
      <c r="O41" s="2585"/>
      <c r="P41" s="2586"/>
      <c r="Q41" s="2586"/>
      <c r="R41" s="2586"/>
      <c r="S41" s="2586"/>
      <c r="T41" s="2586"/>
      <c r="U41" s="2585"/>
      <c r="V41" s="2586"/>
      <c r="W41" s="2586"/>
      <c r="X41" s="2586"/>
      <c r="Y41" s="2586"/>
      <c r="Z41" s="2586"/>
    </row>
    <row r="42" spans="1:31" ht="13.35" customHeight="1">
      <c r="A42" s="2617"/>
      <c r="B42" s="2618"/>
      <c r="C42" s="2599"/>
      <c r="D42" s="2599"/>
      <c r="E42" s="2600"/>
      <c r="F42" s="302"/>
      <c r="G42" s="2540" t="s">
        <v>724</v>
      </c>
      <c r="H42" s="2540"/>
      <c r="I42" s="2540"/>
      <c r="J42" s="303"/>
      <c r="K42" s="2537" t="s">
        <v>725</v>
      </c>
      <c r="L42" s="2537"/>
      <c r="M42" s="2537"/>
      <c r="N42" s="2538"/>
      <c r="O42" s="2585"/>
      <c r="P42" s="2586"/>
      <c r="Q42" s="2586"/>
      <c r="R42" s="2586"/>
      <c r="S42" s="2586"/>
      <c r="T42" s="2586"/>
      <c r="U42" s="2585"/>
      <c r="V42" s="2586"/>
      <c r="W42" s="2586"/>
      <c r="X42" s="2586"/>
      <c r="Y42" s="2586"/>
      <c r="Z42" s="2586"/>
    </row>
    <row r="43" spans="1:31" ht="13.35" customHeight="1">
      <c r="A43" s="2612"/>
      <c r="B43" s="2616"/>
      <c r="C43" s="2599"/>
      <c r="D43" s="2599"/>
      <c r="E43" s="2600"/>
      <c r="F43" s="301"/>
      <c r="G43" s="2541" t="s">
        <v>722</v>
      </c>
      <c r="H43" s="2541"/>
      <c r="I43" s="2541"/>
      <c r="J43" s="298"/>
      <c r="K43" s="2535" t="s">
        <v>723</v>
      </c>
      <c r="L43" s="2535"/>
      <c r="M43" s="2535"/>
      <c r="N43" s="2536"/>
      <c r="O43" s="2585"/>
      <c r="P43" s="2586"/>
      <c r="Q43" s="2586"/>
      <c r="R43" s="2586"/>
      <c r="S43" s="2586"/>
      <c r="T43" s="2586"/>
      <c r="U43" s="2585"/>
      <c r="V43" s="2586"/>
      <c r="W43" s="2586"/>
      <c r="X43" s="2586"/>
      <c r="Y43" s="2586"/>
      <c r="Z43" s="2586"/>
    </row>
    <row r="44" spans="1:31" ht="13.35" customHeight="1">
      <c r="A44" s="2619"/>
      <c r="B44" s="2620"/>
      <c r="C44" s="2611"/>
      <c r="D44" s="2611"/>
      <c r="E44" s="2612"/>
      <c r="F44" s="302"/>
      <c r="G44" s="2540" t="s">
        <v>724</v>
      </c>
      <c r="H44" s="2540"/>
      <c r="I44" s="2540"/>
      <c r="J44" s="303"/>
      <c r="K44" s="2537" t="s">
        <v>725</v>
      </c>
      <c r="L44" s="2537"/>
      <c r="M44" s="2537"/>
      <c r="N44" s="2538"/>
      <c r="O44" s="2587"/>
      <c r="P44" s="2588"/>
      <c r="Q44" s="2588"/>
      <c r="R44" s="2588"/>
      <c r="S44" s="2588"/>
      <c r="T44" s="2588"/>
      <c r="U44" s="2587"/>
      <c r="V44" s="2588"/>
      <c r="W44" s="2588"/>
      <c r="X44" s="2588"/>
      <c r="Y44" s="2588"/>
      <c r="Z44" s="2588"/>
    </row>
    <row r="45" spans="1:31" ht="11.1" customHeight="1">
      <c r="A45" s="2589" t="s">
        <v>706</v>
      </c>
      <c r="B45" s="2589"/>
      <c r="C45" s="2589"/>
      <c r="D45" s="2589"/>
      <c r="E45" s="2589"/>
      <c r="F45" s="2569"/>
      <c r="G45" s="2569"/>
      <c r="H45" s="2569"/>
      <c r="I45" s="2569"/>
      <c r="J45" s="2569"/>
      <c r="K45" s="2569"/>
      <c r="L45" s="2569"/>
      <c r="M45" s="2569"/>
      <c r="N45" s="2569"/>
      <c r="O45" s="2624" t="s">
        <v>713</v>
      </c>
      <c r="P45" s="2556" t="str">
        <f>IF(AND(O19="",O21="",O23="",O25="",O27="",O29="",O31="",O33="",O35="",O37="",O39="",O41="",O43="",入力シート!C139=""),"",IF(AND(O19="",O21="",O23="",O25="",O27="",O29="",O31="",O33="",O35="",O37="",O39="",O41="",O43=""),入力シート!C139,SUM(O19,O21,O23,O25,O27,O29,O31,O33,O35,O37,O39,O41,O43)))</f>
        <v/>
      </c>
      <c r="Q45" s="2556"/>
      <c r="R45" s="2556"/>
      <c r="S45" s="2556"/>
      <c r="T45" s="2557"/>
      <c r="U45" s="2560" t="s">
        <v>714</v>
      </c>
      <c r="V45" s="2556" t="str">
        <f>IF(AND(U19="",U21="",U23="",U25="",U27="",U29="",U31="",U33="",U35="",U37="",U39="",U41="",U43="",入力シート!J139=""),"",IF(AND(U19="",U21="",U23="",U25="",U27="",U29="",U31="",U33="",U35="",U37="",U39="",U41="",U43=""),入力シート!J139,SUM(U19,U21,U23,U25,U27,U29,U31,U33,U35,U37,U39,U41,U43)))</f>
        <v/>
      </c>
      <c r="W45" s="2556"/>
      <c r="X45" s="2556"/>
      <c r="Y45" s="2556"/>
      <c r="Z45" s="2557"/>
    </row>
    <row r="46" spans="1:31" ht="11.1" customHeight="1">
      <c r="A46" s="2589"/>
      <c r="B46" s="2589"/>
      <c r="C46" s="2589"/>
      <c r="D46" s="2589"/>
      <c r="E46" s="2589"/>
      <c r="F46" s="2589"/>
      <c r="G46" s="2589"/>
      <c r="H46" s="2589"/>
      <c r="I46" s="2589"/>
      <c r="J46" s="2589"/>
      <c r="K46" s="2589"/>
      <c r="L46" s="2589"/>
      <c r="M46" s="2589"/>
      <c r="N46" s="2589"/>
      <c r="O46" s="2625"/>
      <c r="P46" s="2558"/>
      <c r="Q46" s="2558"/>
      <c r="R46" s="2558"/>
      <c r="S46" s="2558"/>
      <c r="T46" s="2559"/>
      <c r="U46" s="2561"/>
      <c r="V46" s="2558"/>
      <c r="W46" s="2558"/>
      <c r="X46" s="2558"/>
      <c r="Y46" s="2558"/>
      <c r="Z46" s="2559"/>
    </row>
    <row r="47" spans="1:31" ht="6.95" customHeight="1" thickBot="1">
      <c r="A47" s="2578"/>
      <c r="B47" s="2613"/>
      <c r="C47" s="2613"/>
      <c r="D47" s="2613"/>
      <c r="E47" s="2613"/>
      <c r="F47" s="2613"/>
      <c r="G47" s="2613"/>
      <c r="H47" s="2613"/>
      <c r="I47" s="2613"/>
      <c r="J47" s="2613"/>
      <c r="K47" s="2614"/>
      <c r="L47" s="2614"/>
      <c r="M47" s="2615"/>
      <c r="N47" s="2615"/>
      <c r="O47" s="2615"/>
    </row>
    <row r="48" spans="1:31" ht="11.1" customHeight="1" thickTop="1">
      <c r="A48" s="2570" t="s">
        <v>710</v>
      </c>
      <c r="B48" s="2571"/>
      <c r="C48" s="2571"/>
      <c r="D48" s="2571"/>
      <c r="E48" s="2571"/>
      <c r="F48" s="2590"/>
      <c r="G48" s="2568" t="s">
        <v>711</v>
      </c>
      <c r="H48" s="2570" t="s">
        <v>720</v>
      </c>
      <c r="I48" s="2571"/>
      <c r="J48" s="2574" t="str">
        <f>IF(AND(P10="",O19="",O21="",O23="",O25="",O27="",O29="",O31="",O33="",O35="",O37="",O39="",O41="",O43="",入力シート!C139=""),"",IF(AND(P10="",O19="",O21="",O23="",O25="",O27="",O29="",O31="",O33="",O35="",O37="",O39="",O41="",O43=""),入力シート!C139,SUM(P10,O19,O21,O23,O25,O27,O29,O31,O33,O35,O37,O39,O41,O43)))</f>
        <v/>
      </c>
      <c r="K48" s="2575"/>
      <c r="L48" s="2575"/>
      <c r="M48" s="2575"/>
      <c r="N48" s="2575"/>
      <c r="O48" s="2575"/>
      <c r="P48" s="2576"/>
      <c r="Q48" s="2579" t="s">
        <v>721</v>
      </c>
      <c r="R48" s="2581" t="s">
        <v>728</v>
      </c>
      <c r="S48" s="2582"/>
      <c r="T48" s="2574" t="str">
        <f>IF(AND(V10="",U19="",U21="",U23="",U25="",U27="",U29="",U31="",U33="",U35="",U37="",U39="",U41="",U43="",入力シート!J139=""),"",IF(AND(V10="",U19="",U21="",U23="",U25="",U27="",U29="",U31="",U33="",U35="",U37="",U39="",U41="",U43=""),入力シート!J139,SUM(V10,U19,U21,U23,U25,U27,U29,U31,U33,U35,U37,U39,U41,U43)))</f>
        <v/>
      </c>
      <c r="U48" s="2575"/>
      <c r="V48" s="2575"/>
      <c r="W48" s="2575"/>
      <c r="X48" s="2575"/>
      <c r="Y48" s="2575"/>
      <c r="Z48" s="2576"/>
      <c r="AA48" s="288"/>
      <c r="AB48" s="2506" t="s">
        <v>398</v>
      </c>
      <c r="AC48" s="2507"/>
      <c r="AD48" s="2507"/>
      <c r="AE48" s="2508"/>
    </row>
    <row r="49" spans="1:31" ht="11.1" customHeight="1" thickBot="1">
      <c r="A49" s="2572"/>
      <c r="B49" s="2573"/>
      <c r="C49" s="2573"/>
      <c r="D49" s="2573"/>
      <c r="E49" s="2573"/>
      <c r="F49" s="2591"/>
      <c r="G49" s="2569"/>
      <c r="H49" s="2572"/>
      <c r="I49" s="2573"/>
      <c r="J49" s="2577"/>
      <c r="K49" s="2577"/>
      <c r="L49" s="2577"/>
      <c r="M49" s="2577"/>
      <c r="N49" s="2577"/>
      <c r="O49" s="2577"/>
      <c r="P49" s="2578"/>
      <c r="Q49" s="2580"/>
      <c r="R49" s="2583"/>
      <c r="S49" s="2584"/>
      <c r="T49" s="2577"/>
      <c r="U49" s="2577"/>
      <c r="V49" s="2577"/>
      <c r="W49" s="2577"/>
      <c r="X49" s="2577"/>
      <c r="Y49" s="2577"/>
      <c r="Z49" s="2578"/>
      <c r="AA49" s="288"/>
      <c r="AB49" s="2509"/>
      <c r="AC49" s="2510"/>
      <c r="AD49" s="2510"/>
      <c r="AE49" s="2511"/>
    </row>
    <row r="50" spans="1:31" ht="14.25" thickTop="1">
      <c r="A50" s="67" t="s">
        <v>712</v>
      </c>
    </row>
    <row r="51" spans="1:31">
      <c r="A51" s="2610" t="s">
        <v>126</v>
      </c>
      <c r="B51" s="2544" t="str">
        <f>IF(J48="","",J48)</f>
        <v/>
      </c>
      <c r="C51" s="2545"/>
      <c r="D51" s="2545"/>
      <c r="E51" s="2546"/>
      <c r="G51" s="570" t="s">
        <v>132</v>
      </c>
      <c r="H51" s="957"/>
      <c r="AB51" s="287"/>
      <c r="AC51" s="287"/>
      <c r="AD51" s="287"/>
      <c r="AE51" s="287"/>
    </row>
    <row r="52" spans="1:31">
      <c r="A52" s="2610"/>
      <c r="B52" s="2547"/>
      <c r="C52" s="2548"/>
      <c r="D52" s="2548"/>
      <c r="E52" s="2549"/>
      <c r="G52" s="570"/>
      <c r="H52" s="957"/>
      <c r="AB52" s="287"/>
      <c r="AC52" s="287"/>
      <c r="AD52" s="287"/>
      <c r="AE52" s="287"/>
    </row>
    <row r="53" spans="1:31" ht="13.5" customHeight="1">
      <c r="A53" s="2594" t="s">
        <v>127</v>
      </c>
      <c r="B53" s="2544" t="str">
        <f>IF(T48="","",T48)</f>
        <v/>
      </c>
      <c r="C53" s="2545"/>
      <c r="D53" s="2545"/>
      <c r="E53" s="2546"/>
      <c r="G53" s="570" t="s">
        <v>133</v>
      </c>
      <c r="H53" s="957"/>
      <c r="AB53" s="257"/>
      <c r="AC53" s="257"/>
      <c r="AD53" s="257"/>
      <c r="AE53" s="257"/>
    </row>
    <row r="54" spans="1:31">
      <c r="A54" s="2594"/>
      <c r="B54" s="2547"/>
      <c r="C54" s="2548"/>
      <c r="D54" s="2548"/>
      <c r="E54" s="2549"/>
      <c r="G54" s="570"/>
      <c r="H54" s="957"/>
      <c r="AB54" s="257"/>
      <c r="AC54" s="257"/>
      <c r="AD54" s="257"/>
      <c r="AE54" s="257"/>
    </row>
    <row r="55" spans="1:31" ht="13.5" customHeight="1">
      <c r="A55" s="2594" t="s">
        <v>131</v>
      </c>
      <c r="B55" s="2544" t="str">
        <f>IF(B51="","",IF(B53="",B51,IF(B51-B53&gt;=0,B51-B53,0)))</f>
        <v/>
      </c>
      <c r="C55" s="2545"/>
      <c r="D55" s="2545"/>
      <c r="E55" s="2546"/>
      <c r="G55" s="570" t="s">
        <v>134</v>
      </c>
      <c r="H55" s="957"/>
    </row>
    <row r="56" spans="1:31">
      <c r="A56" s="2610"/>
      <c r="B56" s="2547"/>
      <c r="C56" s="2548"/>
      <c r="D56" s="2548"/>
      <c r="E56" s="2549"/>
      <c r="G56" s="570"/>
      <c r="H56" s="957"/>
    </row>
    <row r="57" spans="1:31">
      <c r="A57" s="2594" t="s">
        <v>128</v>
      </c>
      <c r="B57" s="2550" t="str">
        <f>IF('印刷用申告書（入力はできません）'!BW122="","",'印刷用申告書（入力はできません）'!BW122)</f>
        <v/>
      </c>
      <c r="C57" s="2551"/>
      <c r="D57" s="2551"/>
      <c r="E57" s="2552"/>
      <c r="G57" s="570" t="s">
        <v>135</v>
      </c>
      <c r="H57" s="957"/>
    </row>
    <row r="58" spans="1:31">
      <c r="A58" s="2594"/>
      <c r="B58" s="2553"/>
      <c r="C58" s="2554"/>
      <c r="D58" s="2554"/>
      <c r="E58" s="2555"/>
      <c r="G58" s="570"/>
      <c r="H58" s="957"/>
    </row>
    <row r="59" spans="1:31">
      <c r="A59" s="2594" t="s">
        <v>129</v>
      </c>
      <c r="B59" s="2550" t="str">
        <f>IF('印刷用申告書（入力はできません）'!BW122="","",IF(INT('印刷用申告書（入力はできません）'!BW122*0.05)&lt;0,0,INT('印刷用申告書（入力はできません）'!BW122*0.05)))</f>
        <v/>
      </c>
      <c r="C59" s="2551"/>
      <c r="D59" s="2551"/>
      <c r="E59" s="2552"/>
      <c r="G59" s="570" t="s">
        <v>136</v>
      </c>
      <c r="H59" s="957"/>
    </row>
    <row r="60" spans="1:31">
      <c r="A60" s="2594"/>
      <c r="B60" s="2553"/>
      <c r="C60" s="2554"/>
      <c r="D60" s="2554"/>
      <c r="E60" s="2555"/>
      <c r="G60" s="570"/>
      <c r="H60" s="957"/>
    </row>
    <row r="61" spans="1:31">
      <c r="A61" s="2609" t="s">
        <v>130</v>
      </c>
      <c r="B61" s="2550" t="str">
        <f>IF(B59="","",IF(B59&gt;100000,100000,B59))</f>
        <v/>
      </c>
      <c r="C61" s="2551"/>
      <c r="D61" s="2551"/>
      <c r="E61" s="2552"/>
      <c r="F61" s="289"/>
      <c r="G61" s="570" t="s">
        <v>137</v>
      </c>
      <c r="H61" s="957"/>
      <c r="I61" s="290"/>
      <c r="J61" s="290"/>
      <c r="K61" s="290"/>
      <c r="L61" s="290"/>
      <c r="M61" s="290"/>
      <c r="N61" s="290"/>
      <c r="O61" s="290"/>
    </row>
    <row r="62" spans="1:31">
      <c r="A62" s="2609"/>
      <c r="B62" s="2553"/>
      <c r="C62" s="2554"/>
      <c r="D62" s="2554"/>
      <c r="E62" s="2555"/>
      <c r="F62" s="289"/>
      <c r="G62" s="570"/>
      <c r="H62" s="957"/>
      <c r="I62" s="290"/>
      <c r="J62" s="290"/>
      <c r="K62" s="290"/>
      <c r="L62" s="290"/>
      <c r="M62" s="290"/>
      <c r="N62" s="290"/>
      <c r="O62" s="290"/>
    </row>
    <row r="63" spans="1:31" ht="13.5" customHeight="1">
      <c r="A63" s="2594" t="s">
        <v>139</v>
      </c>
      <c r="B63" s="2550" t="str">
        <f>IF(B55="","",IF(B57="","",IF(B55-B61&gt;=2000000,2000000,IF(B55-B61&gt;=0,B55-B61,0))))</f>
        <v/>
      </c>
      <c r="C63" s="2551"/>
      <c r="D63" s="2551"/>
      <c r="E63" s="2552"/>
      <c r="F63" s="289"/>
      <c r="G63" s="570" t="s">
        <v>138</v>
      </c>
      <c r="H63" s="957"/>
      <c r="I63" s="290"/>
      <c r="J63" s="290"/>
      <c r="K63" s="290"/>
      <c r="L63" s="290"/>
      <c r="M63" s="290"/>
      <c r="N63" s="290"/>
      <c r="O63" s="290"/>
    </row>
    <row r="64" spans="1:31">
      <c r="A64" s="2610"/>
      <c r="B64" s="2553"/>
      <c r="C64" s="2554"/>
      <c r="D64" s="2554"/>
      <c r="E64" s="2555"/>
      <c r="F64" s="289"/>
      <c r="G64" s="570"/>
      <c r="H64" s="957"/>
      <c r="I64" s="290"/>
      <c r="J64" s="290"/>
      <c r="K64" s="290"/>
      <c r="L64" s="290"/>
      <c r="M64" s="290"/>
      <c r="N64" s="290"/>
      <c r="O64" s="290"/>
    </row>
  </sheetData>
  <sheetProtection password="DD03" sheet="1" objects="1" scenarios="1"/>
  <mergeCells count="163">
    <mergeCell ref="P3:Y4"/>
    <mergeCell ref="A31:B32"/>
    <mergeCell ref="A33:B34"/>
    <mergeCell ref="A3:C4"/>
    <mergeCell ref="A53:A54"/>
    <mergeCell ref="A55:A56"/>
    <mergeCell ref="C19:E20"/>
    <mergeCell ref="A19:B20"/>
    <mergeCell ref="A21:B22"/>
    <mergeCell ref="A23:B24"/>
    <mergeCell ref="A25:B26"/>
    <mergeCell ref="A27:B28"/>
    <mergeCell ref="A29:B30"/>
    <mergeCell ref="O45:O46"/>
    <mergeCell ref="O41:T42"/>
    <mergeCell ref="O43:T44"/>
    <mergeCell ref="O37:T38"/>
    <mergeCell ref="O39:T40"/>
    <mergeCell ref="G25:I25"/>
    <mergeCell ref="G26:I26"/>
    <mergeCell ref="G27:I27"/>
    <mergeCell ref="G28:I28"/>
    <mergeCell ref="G29:I29"/>
    <mergeCell ref="U31:Z32"/>
    <mergeCell ref="A57:A58"/>
    <mergeCell ref="A59:A60"/>
    <mergeCell ref="A61:A62"/>
    <mergeCell ref="A63:A64"/>
    <mergeCell ref="D1:J2"/>
    <mergeCell ref="C43:E44"/>
    <mergeCell ref="A47:O47"/>
    <mergeCell ref="A35:B36"/>
    <mergeCell ref="A37:B38"/>
    <mergeCell ref="A51:A52"/>
    <mergeCell ref="C41:E42"/>
    <mergeCell ref="C39:E40"/>
    <mergeCell ref="A39:B40"/>
    <mergeCell ref="A41:B42"/>
    <mergeCell ref="A43:B44"/>
    <mergeCell ref="B51:E52"/>
    <mergeCell ref="C23:E24"/>
    <mergeCell ref="C25:E26"/>
    <mergeCell ref="C27:E28"/>
    <mergeCell ref="C29:E30"/>
    <mergeCell ref="C35:E36"/>
    <mergeCell ref="C37:E38"/>
    <mergeCell ref="C31:E32"/>
    <mergeCell ref="C33:E34"/>
    <mergeCell ref="AE12:AG14"/>
    <mergeCell ref="AH12:AJ14"/>
    <mergeCell ref="AM12:AM14"/>
    <mergeCell ref="AE15:AG17"/>
    <mergeCell ref="AH15:AJ17"/>
    <mergeCell ref="AM15:AM17"/>
    <mergeCell ref="P10:T11"/>
    <mergeCell ref="U6:Z9"/>
    <mergeCell ref="I6:N9"/>
    <mergeCell ref="O6:T9"/>
    <mergeCell ref="I10:N11"/>
    <mergeCell ref="O10:O11"/>
    <mergeCell ref="AD21:AF22"/>
    <mergeCell ref="AH23:AH24"/>
    <mergeCell ref="A16:B18"/>
    <mergeCell ref="C16:E18"/>
    <mergeCell ref="F16:N18"/>
    <mergeCell ref="O16:T18"/>
    <mergeCell ref="U16:Z18"/>
    <mergeCell ref="O23:T24"/>
    <mergeCell ref="O19:T20"/>
    <mergeCell ref="C21:E22"/>
    <mergeCell ref="G19:I19"/>
    <mergeCell ref="G20:I20"/>
    <mergeCell ref="G21:I21"/>
    <mergeCell ref="G22:I22"/>
    <mergeCell ref="G23:I23"/>
    <mergeCell ref="G24:I24"/>
    <mergeCell ref="K19:N19"/>
    <mergeCell ref="K20:N20"/>
    <mergeCell ref="K21:N21"/>
    <mergeCell ref="K22:N22"/>
    <mergeCell ref="K23:N23"/>
    <mergeCell ref="K24:N24"/>
    <mergeCell ref="U33:Z34"/>
    <mergeCell ref="U35:Z36"/>
    <mergeCell ref="O21:T22"/>
    <mergeCell ref="O25:T26"/>
    <mergeCell ref="O27:T28"/>
    <mergeCell ref="O29:T30"/>
    <mergeCell ref="O31:T32"/>
    <mergeCell ref="O33:T34"/>
    <mergeCell ref="O35:T36"/>
    <mergeCell ref="AB48:AE49"/>
    <mergeCell ref="P45:T46"/>
    <mergeCell ref="U45:U46"/>
    <mergeCell ref="V45:Z46"/>
    <mergeCell ref="U10:U11"/>
    <mergeCell ref="V10:Z11"/>
    <mergeCell ref="G48:G49"/>
    <mergeCell ref="H48:I49"/>
    <mergeCell ref="J48:P49"/>
    <mergeCell ref="Q48:Q49"/>
    <mergeCell ref="R48:S49"/>
    <mergeCell ref="T48:Z49"/>
    <mergeCell ref="U37:Z38"/>
    <mergeCell ref="U39:Z40"/>
    <mergeCell ref="U41:Z42"/>
    <mergeCell ref="U43:Z44"/>
    <mergeCell ref="A45:N46"/>
    <mergeCell ref="A48:F49"/>
    <mergeCell ref="U19:Z20"/>
    <mergeCell ref="U21:Z22"/>
    <mergeCell ref="U23:Z24"/>
    <mergeCell ref="U25:Z26"/>
    <mergeCell ref="U27:Z28"/>
    <mergeCell ref="U29:Z30"/>
    <mergeCell ref="G37:I37"/>
    <mergeCell ref="G38:I38"/>
    <mergeCell ref="B53:E54"/>
    <mergeCell ref="B55:E56"/>
    <mergeCell ref="B57:E58"/>
    <mergeCell ref="B59:E60"/>
    <mergeCell ref="B61:E62"/>
    <mergeCell ref="B63:E64"/>
    <mergeCell ref="G51:H52"/>
    <mergeCell ref="G53:H54"/>
    <mergeCell ref="G55:H56"/>
    <mergeCell ref="G57:H58"/>
    <mergeCell ref="G59:H60"/>
    <mergeCell ref="G61:H62"/>
    <mergeCell ref="G63:H64"/>
    <mergeCell ref="K35:N35"/>
    <mergeCell ref="K36:N36"/>
    <mergeCell ref="G30:I30"/>
    <mergeCell ref="G31:I31"/>
    <mergeCell ref="G32:I32"/>
    <mergeCell ref="G33:I33"/>
    <mergeCell ref="G34:I34"/>
    <mergeCell ref="G35:I35"/>
    <mergeCell ref="G36:I36"/>
    <mergeCell ref="K43:N43"/>
    <mergeCell ref="K44:N44"/>
    <mergeCell ref="G39:I39"/>
    <mergeCell ref="G40:I40"/>
    <mergeCell ref="G41:I41"/>
    <mergeCell ref="G42:I42"/>
    <mergeCell ref="G43:I43"/>
    <mergeCell ref="G44:I44"/>
    <mergeCell ref="K25:N25"/>
    <mergeCell ref="K26:N26"/>
    <mergeCell ref="K27:N27"/>
    <mergeCell ref="K37:N37"/>
    <mergeCell ref="K38:N38"/>
    <mergeCell ref="K39:N39"/>
    <mergeCell ref="K40:N40"/>
    <mergeCell ref="K41:N41"/>
    <mergeCell ref="K42:N42"/>
    <mergeCell ref="K28:N28"/>
    <mergeCell ref="K29:N29"/>
    <mergeCell ref="K30:N30"/>
    <mergeCell ref="K31:N31"/>
    <mergeCell ref="K32:N32"/>
    <mergeCell ref="K33:N33"/>
    <mergeCell ref="K34:N34"/>
  </mergeCells>
  <phoneticPr fontId="35"/>
  <dataValidations xWindow="146" yWindow="204" count="1">
    <dataValidation allowBlank="1" showInputMessage="1" showErrorMessage="1" promptTitle="印刷について" prompt="ツールバー（リボン）のファイルから印刷してください。（Ａ４用紙片面）" sqref="A3:C9 A15" xr:uid="{00000000-0002-0000-0C00-000000000000}"/>
  </dataValidations>
  <hyperlinks>
    <hyperlink ref="AB48:AE49" location="入力シート!C132" tooltip="入力シートへ戻ります。" display="ほかの所得や所得控除の入力に進む。" xr:uid="{00000000-0004-0000-0C00-000000000000}"/>
  </hyperlinks>
  <printOptions horizontalCentered="1" verticalCentered="1"/>
  <pageMargins left="0.70866141732283472" right="0.70866141732283472" top="0.31496062992125984"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706" r:id="rId4" name="Check Box 130">
              <controlPr defaultSize="0" autoFill="0" autoLine="0" autoPict="0">
                <anchor moveWithCells="1">
                  <from>
                    <xdr:col>5</xdr:col>
                    <xdr:colOff>0</xdr:colOff>
                    <xdr:row>18</xdr:row>
                    <xdr:rowOff>0</xdr:rowOff>
                  </from>
                  <to>
                    <xdr:col>6</xdr:col>
                    <xdr:colOff>9525</xdr:colOff>
                    <xdr:row>19</xdr:row>
                    <xdr:rowOff>0</xdr:rowOff>
                  </to>
                </anchor>
              </controlPr>
            </control>
          </mc:Choice>
        </mc:AlternateContent>
        <mc:AlternateContent xmlns:mc="http://schemas.openxmlformats.org/markup-compatibility/2006">
          <mc:Choice Requires="x14">
            <control shapeId="24707" r:id="rId5" name="Check Box 131">
              <controlPr defaultSize="0" autoFill="0" autoLine="0" autoPict="0">
                <anchor moveWithCells="1">
                  <from>
                    <xdr:col>5</xdr:col>
                    <xdr:colOff>0</xdr:colOff>
                    <xdr:row>18</xdr:row>
                    <xdr:rowOff>152400</xdr:rowOff>
                  </from>
                  <to>
                    <xdr:col>6</xdr:col>
                    <xdr:colOff>9525</xdr:colOff>
                    <xdr:row>20</xdr:row>
                    <xdr:rowOff>0</xdr:rowOff>
                  </to>
                </anchor>
              </controlPr>
            </control>
          </mc:Choice>
        </mc:AlternateContent>
        <mc:AlternateContent xmlns:mc="http://schemas.openxmlformats.org/markup-compatibility/2006">
          <mc:Choice Requires="x14">
            <control shapeId="24710" r:id="rId6" name="Check Box 134">
              <controlPr defaultSize="0" autoFill="0" autoLine="0" autoPict="0">
                <anchor moveWithCells="1">
                  <from>
                    <xdr:col>5</xdr:col>
                    <xdr:colOff>0</xdr:colOff>
                    <xdr:row>22</xdr:row>
                    <xdr:rowOff>0</xdr:rowOff>
                  </from>
                  <to>
                    <xdr:col>6</xdr:col>
                    <xdr:colOff>9525</xdr:colOff>
                    <xdr:row>23</xdr:row>
                    <xdr:rowOff>0</xdr:rowOff>
                  </to>
                </anchor>
              </controlPr>
            </control>
          </mc:Choice>
        </mc:AlternateContent>
        <mc:AlternateContent xmlns:mc="http://schemas.openxmlformats.org/markup-compatibility/2006">
          <mc:Choice Requires="x14">
            <control shapeId="24714" r:id="rId7" name="Check Box 138">
              <controlPr defaultSize="0" autoFill="0" autoLine="0" autoPict="0">
                <anchor moveWithCells="1">
                  <from>
                    <xdr:col>5</xdr:col>
                    <xdr:colOff>0</xdr:colOff>
                    <xdr:row>26</xdr:row>
                    <xdr:rowOff>152400</xdr:rowOff>
                  </from>
                  <to>
                    <xdr:col>6</xdr:col>
                    <xdr:colOff>9525</xdr:colOff>
                    <xdr:row>27</xdr:row>
                    <xdr:rowOff>152400</xdr:rowOff>
                  </to>
                </anchor>
              </controlPr>
            </control>
          </mc:Choice>
        </mc:AlternateContent>
        <mc:AlternateContent xmlns:mc="http://schemas.openxmlformats.org/markup-compatibility/2006">
          <mc:Choice Requires="x14">
            <control shapeId="24715" r:id="rId8" name="Check Box 139">
              <controlPr defaultSize="0" autoFill="0" autoLine="0" autoPict="0">
                <anchor moveWithCells="1">
                  <from>
                    <xdr:col>5</xdr:col>
                    <xdr:colOff>0</xdr:colOff>
                    <xdr:row>27</xdr:row>
                    <xdr:rowOff>142875</xdr:rowOff>
                  </from>
                  <to>
                    <xdr:col>6</xdr:col>
                    <xdr:colOff>9525</xdr:colOff>
                    <xdr:row>28</xdr:row>
                    <xdr:rowOff>152400</xdr:rowOff>
                  </to>
                </anchor>
              </controlPr>
            </control>
          </mc:Choice>
        </mc:AlternateContent>
        <mc:AlternateContent xmlns:mc="http://schemas.openxmlformats.org/markup-compatibility/2006">
          <mc:Choice Requires="x14">
            <control shapeId="24716" r:id="rId9" name="Check Box 140">
              <controlPr defaultSize="0" autoFill="0" autoLine="0" autoPict="0">
                <anchor moveWithCells="1">
                  <from>
                    <xdr:col>5</xdr:col>
                    <xdr:colOff>0</xdr:colOff>
                    <xdr:row>28</xdr:row>
                    <xdr:rowOff>152400</xdr:rowOff>
                  </from>
                  <to>
                    <xdr:col>6</xdr:col>
                    <xdr:colOff>9525</xdr:colOff>
                    <xdr:row>29</xdr:row>
                    <xdr:rowOff>152400</xdr:rowOff>
                  </to>
                </anchor>
              </controlPr>
            </control>
          </mc:Choice>
        </mc:AlternateContent>
        <mc:AlternateContent xmlns:mc="http://schemas.openxmlformats.org/markup-compatibility/2006">
          <mc:Choice Requires="x14">
            <control shapeId="24733" r:id="rId10" name="Check Box 157">
              <controlPr defaultSize="0" autoFill="0" autoLine="0" autoPict="0">
                <anchor moveWithCells="1">
                  <from>
                    <xdr:col>5</xdr:col>
                    <xdr:colOff>0</xdr:colOff>
                    <xdr:row>20</xdr:row>
                    <xdr:rowOff>0</xdr:rowOff>
                  </from>
                  <to>
                    <xdr:col>6</xdr:col>
                    <xdr:colOff>9525</xdr:colOff>
                    <xdr:row>21</xdr:row>
                    <xdr:rowOff>0</xdr:rowOff>
                  </to>
                </anchor>
              </controlPr>
            </control>
          </mc:Choice>
        </mc:AlternateContent>
        <mc:AlternateContent xmlns:mc="http://schemas.openxmlformats.org/markup-compatibility/2006">
          <mc:Choice Requires="x14">
            <control shapeId="24734" r:id="rId11" name="Check Box 158">
              <controlPr defaultSize="0" autoFill="0" autoLine="0" autoPict="0">
                <anchor moveWithCells="1">
                  <from>
                    <xdr:col>5</xdr:col>
                    <xdr:colOff>0</xdr:colOff>
                    <xdr:row>20</xdr:row>
                    <xdr:rowOff>152400</xdr:rowOff>
                  </from>
                  <to>
                    <xdr:col>6</xdr:col>
                    <xdr:colOff>9525</xdr:colOff>
                    <xdr:row>22</xdr:row>
                    <xdr:rowOff>0</xdr:rowOff>
                  </to>
                </anchor>
              </controlPr>
            </control>
          </mc:Choice>
        </mc:AlternateContent>
        <mc:AlternateContent xmlns:mc="http://schemas.openxmlformats.org/markup-compatibility/2006">
          <mc:Choice Requires="x14">
            <control shapeId="24736" r:id="rId12" name="Check Box 160">
              <controlPr defaultSize="0" autoFill="0" autoLine="0" autoPict="0">
                <anchor moveWithCells="1">
                  <from>
                    <xdr:col>5</xdr:col>
                    <xdr:colOff>0</xdr:colOff>
                    <xdr:row>22</xdr:row>
                    <xdr:rowOff>152400</xdr:rowOff>
                  </from>
                  <to>
                    <xdr:col>6</xdr:col>
                    <xdr:colOff>9525</xdr:colOff>
                    <xdr:row>24</xdr:row>
                    <xdr:rowOff>0</xdr:rowOff>
                  </to>
                </anchor>
              </controlPr>
            </control>
          </mc:Choice>
        </mc:AlternateContent>
        <mc:AlternateContent xmlns:mc="http://schemas.openxmlformats.org/markup-compatibility/2006">
          <mc:Choice Requires="x14">
            <control shapeId="24737" r:id="rId13" name="Check Box 161">
              <controlPr defaultSize="0" autoFill="0" autoLine="0" autoPict="0">
                <anchor moveWithCells="1">
                  <from>
                    <xdr:col>5</xdr:col>
                    <xdr:colOff>0</xdr:colOff>
                    <xdr:row>24</xdr:row>
                    <xdr:rowOff>0</xdr:rowOff>
                  </from>
                  <to>
                    <xdr:col>6</xdr:col>
                    <xdr:colOff>9525</xdr:colOff>
                    <xdr:row>25</xdr:row>
                    <xdr:rowOff>0</xdr:rowOff>
                  </to>
                </anchor>
              </controlPr>
            </control>
          </mc:Choice>
        </mc:AlternateContent>
        <mc:AlternateContent xmlns:mc="http://schemas.openxmlformats.org/markup-compatibility/2006">
          <mc:Choice Requires="x14">
            <control shapeId="24738" r:id="rId14" name="Check Box 162">
              <controlPr defaultSize="0" autoFill="0" autoLine="0" autoPict="0">
                <anchor moveWithCells="1">
                  <from>
                    <xdr:col>5</xdr:col>
                    <xdr:colOff>0</xdr:colOff>
                    <xdr:row>24</xdr:row>
                    <xdr:rowOff>152400</xdr:rowOff>
                  </from>
                  <to>
                    <xdr:col>6</xdr:col>
                    <xdr:colOff>9525</xdr:colOff>
                    <xdr:row>26</xdr:row>
                    <xdr:rowOff>0</xdr:rowOff>
                  </to>
                </anchor>
              </controlPr>
            </control>
          </mc:Choice>
        </mc:AlternateContent>
        <mc:AlternateContent xmlns:mc="http://schemas.openxmlformats.org/markup-compatibility/2006">
          <mc:Choice Requires="x14">
            <control shapeId="24742" r:id="rId15" name="Check Box 166">
              <controlPr defaultSize="0" autoFill="0" autoLine="0" autoPict="0">
                <anchor moveWithCells="1">
                  <from>
                    <xdr:col>5</xdr:col>
                    <xdr:colOff>0</xdr:colOff>
                    <xdr:row>29</xdr:row>
                    <xdr:rowOff>142875</xdr:rowOff>
                  </from>
                  <to>
                    <xdr:col>6</xdr:col>
                    <xdr:colOff>9525</xdr:colOff>
                    <xdr:row>30</xdr:row>
                    <xdr:rowOff>152400</xdr:rowOff>
                  </to>
                </anchor>
              </controlPr>
            </control>
          </mc:Choice>
        </mc:AlternateContent>
        <mc:AlternateContent xmlns:mc="http://schemas.openxmlformats.org/markup-compatibility/2006">
          <mc:Choice Requires="x14">
            <control shapeId="24744" r:id="rId16" name="Check Box 168">
              <controlPr defaultSize="0" autoFill="0" autoLine="0" autoPict="0">
                <anchor moveWithCells="1">
                  <from>
                    <xdr:col>5</xdr:col>
                    <xdr:colOff>0</xdr:colOff>
                    <xdr:row>31</xdr:row>
                    <xdr:rowOff>142875</xdr:rowOff>
                  </from>
                  <to>
                    <xdr:col>6</xdr:col>
                    <xdr:colOff>9525</xdr:colOff>
                    <xdr:row>32</xdr:row>
                    <xdr:rowOff>152400</xdr:rowOff>
                  </to>
                </anchor>
              </controlPr>
            </control>
          </mc:Choice>
        </mc:AlternateContent>
        <mc:AlternateContent xmlns:mc="http://schemas.openxmlformats.org/markup-compatibility/2006">
          <mc:Choice Requires="x14">
            <control shapeId="24746" r:id="rId17" name="Check Box 170">
              <controlPr defaultSize="0" autoFill="0" autoLine="0" autoPict="0">
                <anchor moveWithCells="1">
                  <from>
                    <xdr:col>5</xdr:col>
                    <xdr:colOff>0</xdr:colOff>
                    <xdr:row>33</xdr:row>
                    <xdr:rowOff>142875</xdr:rowOff>
                  </from>
                  <to>
                    <xdr:col>6</xdr:col>
                    <xdr:colOff>9525</xdr:colOff>
                    <xdr:row>34</xdr:row>
                    <xdr:rowOff>152400</xdr:rowOff>
                  </to>
                </anchor>
              </controlPr>
            </control>
          </mc:Choice>
        </mc:AlternateContent>
        <mc:AlternateContent xmlns:mc="http://schemas.openxmlformats.org/markup-compatibility/2006">
          <mc:Choice Requires="x14">
            <control shapeId="24748" r:id="rId18" name="Check Box 172">
              <controlPr defaultSize="0" autoFill="0" autoLine="0" autoPict="0">
                <anchor moveWithCells="1">
                  <from>
                    <xdr:col>5</xdr:col>
                    <xdr:colOff>0</xdr:colOff>
                    <xdr:row>35</xdr:row>
                    <xdr:rowOff>142875</xdr:rowOff>
                  </from>
                  <to>
                    <xdr:col>6</xdr:col>
                    <xdr:colOff>9525</xdr:colOff>
                    <xdr:row>36</xdr:row>
                    <xdr:rowOff>152400</xdr:rowOff>
                  </to>
                </anchor>
              </controlPr>
            </control>
          </mc:Choice>
        </mc:AlternateContent>
        <mc:AlternateContent xmlns:mc="http://schemas.openxmlformats.org/markup-compatibility/2006">
          <mc:Choice Requires="x14">
            <control shapeId="24750" r:id="rId19" name="Check Box 174">
              <controlPr defaultSize="0" autoFill="0" autoLine="0" autoPict="0">
                <anchor moveWithCells="1">
                  <from>
                    <xdr:col>5</xdr:col>
                    <xdr:colOff>0</xdr:colOff>
                    <xdr:row>37</xdr:row>
                    <xdr:rowOff>142875</xdr:rowOff>
                  </from>
                  <to>
                    <xdr:col>6</xdr:col>
                    <xdr:colOff>9525</xdr:colOff>
                    <xdr:row>38</xdr:row>
                    <xdr:rowOff>152400</xdr:rowOff>
                  </to>
                </anchor>
              </controlPr>
            </control>
          </mc:Choice>
        </mc:AlternateContent>
        <mc:AlternateContent xmlns:mc="http://schemas.openxmlformats.org/markup-compatibility/2006">
          <mc:Choice Requires="x14">
            <control shapeId="24815" r:id="rId20" name="Check Box 239">
              <controlPr defaultSize="0" autoFill="0" autoLine="0" autoPict="0">
                <anchor moveWithCells="1">
                  <from>
                    <xdr:col>5</xdr:col>
                    <xdr:colOff>0</xdr:colOff>
                    <xdr:row>26</xdr:row>
                    <xdr:rowOff>0</xdr:rowOff>
                  </from>
                  <to>
                    <xdr:col>6</xdr:col>
                    <xdr:colOff>9525</xdr:colOff>
                    <xdr:row>27</xdr:row>
                    <xdr:rowOff>0</xdr:rowOff>
                  </to>
                </anchor>
              </controlPr>
            </control>
          </mc:Choice>
        </mc:AlternateContent>
        <mc:AlternateContent xmlns:mc="http://schemas.openxmlformats.org/markup-compatibility/2006">
          <mc:Choice Requires="x14">
            <control shapeId="24819" r:id="rId21" name="Check Box 243">
              <controlPr defaultSize="0" autoFill="0" autoLine="0" autoPict="0">
                <anchor moveWithCells="1">
                  <from>
                    <xdr:col>5</xdr:col>
                    <xdr:colOff>0</xdr:colOff>
                    <xdr:row>30</xdr:row>
                    <xdr:rowOff>152400</xdr:rowOff>
                  </from>
                  <to>
                    <xdr:col>6</xdr:col>
                    <xdr:colOff>9525</xdr:colOff>
                    <xdr:row>31</xdr:row>
                    <xdr:rowOff>152400</xdr:rowOff>
                  </to>
                </anchor>
              </controlPr>
            </control>
          </mc:Choice>
        </mc:AlternateContent>
        <mc:AlternateContent xmlns:mc="http://schemas.openxmlformats.org/markup-compatibility/2006">
          <mc:Choice Requires="x14">
            <control shapeId="24821" r:id="rId22" name="Check Box 245">
              <controlPr defaultSize="0" autoFill="0" autoLine="0" autoPict="0">
                <anchor moveWithCells="1">
                  <from>
                    <xdr:col>5</xdr:col>
                    <xdr:colOff>0</xdr:colOff>
                    <xdr:row>32</xdr:row>
                    <xdr:rowOff>152400</xdr:rowOff>
                  </from>
                  <to>
                    <xdr:col>6</xdr:col>
                    <xdr:colOff>9525</xdr:colOff>
                    <xdr:row>33</xdr:row>
                    <xdr:rowOff>152400</xdr:rowOff>
                  </to>
                </anchor>
              </controlPr>
            </control>
          </mc:Choice>
        </mc:AlternateContent>
        <mc:AlternateContent xmlns:mc="http://schemas.openxmlformats.org/markup-compatibility/2006">
          <mc:Choice Requires="x14">
            <control shapeId="24823" r:id="rId23" name="Check Box 247">
              <controlPr defaultSize="0" autoFill="0" autoLine="0" autoPict="0">
                <anchor moveWithCells="1">
                  <from>
                    <xdr:col>5</xdr:col>
                    <xdr:colOff>0</xdr:colOff>
                    <xdr:row>34</xdr:row>
                    <xdr:rowOff>142875</xdr:rowOff>
                  </from>
                  <to>
                    <xdr:col>6</xdr:col>
                    <xdr:colOff>9525</xdr:colOff>
                    <xdr:row>35</xdr:row>
                    <xdr:rowOff>142875</xdr:rowOff>
                  </to>
                </anchor>
              </controlPr>
            </control>
          </mc:Choice>
        </mc:AlternateContent>
        <mc:AlternateContent xmlns:mc="http://schemas.openxmlformats.org/markup-compatibility/2006">
          <mc:Choice Requires="x14">
            <control shapeId="24825" r:id="rId24" name="Check Box 249">
              <controlPr defaultSize="0" autoFill="0" autoLine="0" autoPict="0">
                <anchor moveWithCells="1">
                  <from>
                    <xdr:col>5</xdr:col>
                    <xdr:colOff>0</xdr:colOff>
                    <xdr:row>36</xdr:row>
                    <xdr:rowOff>142875</xdr:rowOff>
                  </from>
                  <to>
                    <xdr:col>6</xdr:col>
                    <xdr:colOff>9525</xdr:colOff>
                    <xdr:row>37</xdr:row>
                    <xdr:rowOff>142875</xdr:rowOff>
                  </to>
                </anchor>
              </controlPr>
            </control>
          </mc:Choice>
        </mc:AlternateContent>
        <mc:AlternateContent xmlns:mc="http://schemas.openxmlformats.org/markup-compatibility/2006">
          <mc:Choice Requires="x14">
            <control shapeId="24858" r:id="rId25" name="Check Box 282">
              <controlPr defaultSize="0" autoFill="0" autoLine="0" autoPict="0">
                <anchor moveWithCells="1">
                  <from>
                    <xdr:col>5</xdr:col>
                    <xdr:colOff>0</xdr:colOff>
                    <xdr:row>38</xdr:row>
                    <xdr:rowOff>142875</xdr:rowOff>
                  </from>
                  <to>
                    <xdr:col>6</xdr:col>
                    <xdr:colOff>9525</xdr:colOff>
                    <xdr:row>39</xdr:row>
                    <xdr:rowOff>152400</xdr:rowOff>
                  </to>
                </anchor>
              </controlPr>
            </control>
          </mc:Choice>
        </mc:AlternateContent>
        <mc:AlternateContent xmlns:mc="http://schemas.openxmlformats.org/markup-compatibility/2006">
          <mc:Choice Requires="x14">
            <control shapeId="24859" r:id="rId26" name="Check Box 283">
              <controlPr defaultSize="0" autoFill="0" autoLine="0" autoPict="0">
                <anchor moveWithCells="1">
                  <from>
                    <xdr:col>5</xdr:col>
                    <xdr:colOff>0</xdr:colOff>
                    <xdr:row>39</xdr:row>
                    <xdr:rowOff>152400</xdr:rowOff>
                  </from>
                  <to>
                    <xdr:col>6</xdr:col>
                    <xdr:colOff>9525</xdr:colOff>
                    <xdr:row>41</xdr:row>
                    <xdr:rowOff>0</xdr:rowOff>
                  </to>
                </anchor>
              </controlPr>
            </control>
          </mc:Choice>
        </mc:AlternateContent>
        <mc:AlternateContent xmlns:mc="http://schemas.openxmlformats.org/markup-compatibility/2006">
          <mc:Choice Requires="x14">
            <control shapeId="24860" r:id="rId27" name="Check Box 284">
              <controlPr defaultSize="0" autoFill="0" autoLine="0" autoPict="0">
                <anchor moveWithCells="1">
                  <from>
                    <xdr:col>5</xdr:col>
                    <xdr:colOff>0</xdr:colOff>
                    <xdr:row>40</xdr:row>
                    <xdr:rowOff>152400</xdr:rowOff>
                  </from>
                  <to>
                    <xdr:col>6</xdr:col>
                    <xdr:colOff>9525</xdr:colOff>
                    <xdr:row>42</xdr:row>
                    <xdr:rowOff>0</xdr:rowOff>
                  </to>
                </anchor>
              </controlPr>
            </control>
          </mc:Choice>
        </mc:AlternateContent>
        <mc:AlternateContent xmlns:mc="http://schemas.openxmlformats.org/markup-compatibility/2006">
          <mc:Choice Requires="x14">
            <control shapeId="24861" r:id="rId28" name="Check Box 285">
              <controlPr defaultSize="0" autoFill="0" autoLine="0" autoPict="0">
                <anchor moveWithCells="1">
                  <from>
                    <xdr:col>5</xdr:col>
                    <xdr:colOff>0</xdr:colOff>
                    <xdr:row>42</xdr:row>
                    <xdr:rowOff>0</xdr:rowOff>
                  </from>
                  <to>
                    <xdr:col>6</xdr:col>
                    <xdr:colOff>9525</xdr:colOff>
                    <xdr:row>43</xdr:row>
                    <xdr:rowOff>9525</xdr:rowOff>
                  </to>
                </anchor>
              </controlPr>
            </control>
          </mc:Choice>
        </mc:AlternateContent>
        <mc:AlternateContent xmlns:mc="http://schemas.openxmlformats.org/markup-compatibility/2006">
          <mc:Choice Requires="x14">
            <control shapeId="24862" r:id="rId29" name="Check Box 286">
              <controlPr defaultSize="0" autoFill="0" autoLine="0" autoPict="0">
                <anchor moveWithCells="1">
                  <from>
                    <xdr:col>5</xdr:col>
                    <xdr:colOff>0</xdr:colOff>
                    <xdr:row>43</xdr:row>
                    <xdr:rowOff>0</xdr:rowOff>
                  </from>
                  <to>
                    <xdr:col>6</xdr:col>
                    <xdr:colOff>9525</xdr:colOff>
                    <xdr:row>44</xdr:row>
                    <xdr:rowOff>9525</xdr:rowOff>
                  </to>
                </anchor>
              </controlPr>
            </control>
          </mc:Choice>
        </mc:AlternateContent>
        <mc:AlternateContent xmlns:mc="http://schemas.openxmlformats.org/markup-compatibility/2006">
          <mc:Choice Requires="x14">
            <control shapeId="24868" r:id="rId30" name="Check Box 292">
              <controlPr defaultSize="0" autoFill="0" autoLine="0" autoPict="0">
                <anchor moveWithCells="1">
                  <from>
                    <xdr:col>8</xdr:col>
                    <xdr:colOff>180975</xdr:colOff>
                    <xdr:row>18</xdr:row>
                    <xdr:rowOff>0</xdr:rowOff>
                  </from>
                  <to>
                    <xdr:col>9</xdr:col>
                    <xdr:colOff>190500</xdr:colOff>
                    <xdr:row>19</xdr:row>
                    <xdr:rowOff>0</xdr:rowOff>
                  </to>
                </anchor>
              </controlPr>
            </control>
          </mc:Choice>
        </mc:AlternateContent>
        <mc:AlternateContent xmlns:mc="http://schemas.openxmlformats.org/markup-compatibility/2006">
          <mc:Choice Requires="x14">
            <control shapeId="24869" r:id="rId31" name="Check Box 293">
              <controlPr defaultSize="0" autoFill="0" autoLine="0" autoPict="0">
                <anchor moveWithCells="1">
                  <from>
                    <xdr:col>8</xdr:col>
                    <xdr:colOff>180975</xdr:colOff>
                    <xdr:row>18</xdr:row>
                    <xdr:rowOff>152400</xdr:rowOff>
                  </from>
                  <to>
                    <xdr:col>9</xdr:col>
                    <xdr:colOff>190500</xdr:colOff>
                    <xdr:row>20</xdr:row>
                    <xdr:rowOff>0</xdr:rowOff>
                  </to>
                </anchor>
              </controlPr>
            </control>
          </mc:Choice>
        </mc:AlternateContent>
        <mc:AlternateContent xmlns:mc="http://schemas.openxmlformats.org/markup-compatibility/2006">
          <mc:Choice Requires="x14">
            <control shapeId="24870" r:id="rId32" name="Check Box 294">
              <controlPr defaultSize="0" autoFill="0" autoLine="0" autoPict="0">
                <anchor moveWithCells="1">
                  <from>
                    <xdr:col>8</xdr:col>
                    <xdr:colOff>180975</xdr:colOff>
                    <xdr:row>22</xdr:row>
                    <xdr:rowOff>0</xdr:rowOff>
                  </from>
                  <to>
                    <xdr:col>9</xdr:col>
                    <xdr:colOff>190500</xdr:colOff>
                    <xdr:row>23</xdr:row>
                    <xdr:rowOff>0</xdr:rowOff>
                  </to>
                </anchor>
              </controlPr>
            </control>
          </mc:Choice>
        </mc:AlternateContent>
        <mc:AlternateContent xmlns:mc="http://schemas.openxmlformats.org/markup-compatibility/2006">
          <mc:Choice Requires="x14">
            <control shapeId="24871" r:id="rId33" name="Check Box 295">
              <controlPr defaultSize="0" autoFill="0" autoLine="0" autoPict="0">
                <anchor moveWithCells="1">
                  <from>
                    <xdr:col>8</xdr:col>
                    <xdr:colOff>180975</xdr:colOff>
                    <xdr:row>26</xdr:row>
                    <xdr:rowOff>152400</xdr:rowOff>
                  </from>
                  <to>
                    <xdr:col>9</xdr:col>
                    <xdr:colOff>190500</xdr:colOff>
                    <xdr:row>27</xdr:row>
                    <xdr:rowOff>152400</xdr:rowOff>
                  </to>
                </anchor>
              </controlPr>
            </control>
          </mc:Choice>
        </mc:AlternateContent>
        <mc:AlternateContent xmlns:mc="http://schemas.openxmlformats.org/markup-compatibility/2006">
          <mc:Choice Requires="x14">
            <control shapeId="24872" r:id="rId34" name="Check Box 296">
              <controlPr defaultSize="0" autoFill="0" autoLine="0" autoPict="0">
                <anchor moveWithCells="1">
                  <from>
                    <xdr:col>8</xdr:col>
                    <xdr:colOff>180975</xdr:colOff>
                    <xdr:row>27</xdr:row>
                    <xdr:rowOff>142875</xdr:rowOff>
                  </from>
                  <to>
                    <xdr:col>9</xdr:col>
                    <xdr:colOff>190500</xdr:colOff>
                    <xdr:row>28</xdr:row>
                    <xdr:rowOff>152400</xdr:rowOff>
                  </to>
                </anchor>
              </controlPr>
            </control>
          </mc:Choice>
        </mc:AlternateContent>
        <mc:AlternateContent xmlns:mc="http://schemas.openxmlformats.org/markup-compatibility/2006">
          <mc:Choice Requires="x14">
            <control shapeId="24873" r:id="rId35" name="Check Box 297">
              <controlPr defaultSize="0" autoFill="0" autoLine="0" autoPict="0">
                <anchor moveWithCells="1">
                  <from>
                    <xdr:col>8</xdr:col>
                    <xdr:colOff>180975</xdr:colOff>
                    <xdr:row>28</xdr:row>
                    <xdr:rowOff>152400</xdr:rowOff>
                  </from>
                  <to>
                    <xdr:col>9</xdr:col>
                    <xdr:colOff>190500</xdr:colOff>
                    <xdr:row>29</xdr:row>
                    <xdr:rowOff>152400</xdr:rowOff>
                  </to>
                </anchor>
              </controlPr>
            </control>
          </mc:Choice>
        </mc:AlternateContent>
        <mc:AlternateContent xmlns:mc="http://schemas.openxmlformats.org/markup-compatibility/2006">
          <mc:Choice Requires="x14">
            <control shapeId="24874" r:id="rId36" name="Check Box 298">
              <controlPr defaultSize="0" autoFill="0" autoLine="0" autoPict="0">
                <anchor moveWithCells="1">
                  <from>
                    <xdr:col>8</xdr:col>
                    <xdr:colOff>180975</xdr:colOff>
                    <xdr:row>20</xdr:row>
                    <xdr:rowOff>0</xdr:rowOff>
                  </from>
                  <to>
                    <xdr:col>9</xdr:col>
                    <xdr:colOff>190500</xdr:colOff>
                    <xdr:row>21</xdr:row>
                    <xdr:rowOff>0</xdr:rowOff>
                  </to>
                </anchor>
              </controlPr>
            </control>
          </mc:Choice>
        </mc:AlternateContent>
        <mc:AlternateContent xmlns:mc="http://schemas.openxmlformats.org/markup-compatibility/2006">
          <mc:Choice Requires="x14">
            <control shapeId="24875" r:id="rId37" name="Check Box 299">
              <controlPr defaultSize="0" autoFill="0" autoLine="0" autoPict="0">
                <anchor moveWithCells="1">
                  <from>
                    <xdr:col>8</xdr:col>
                    <xdr:colOff>180975</xdr:colOff>
                    <xdr:row>20</xdr:row>
                    <xdr:rowOff>152400</xdr:rowOff>
                  </from>
                  <to>
                    <xdr:col>9</xdr:col>
                    <xdr:colOff>190500</xdr:colOff>
                    <xdr:row>22</xdr:row>
                    <xdr:rowOff>0</xdr:rowOff>
                  </to>
                </anchor>
              </controlPr>
            </control>
          </mc:Choice>
        </mc:AlternateContent>
        <mc:AlternateContent xmlns:mc="http://schemas.openxmlformats.org/markup-compatibility/2006">
          <mc:Choice Requires="x14">
            <control shapeId="24876" r:id="rId38" name="Check Box 300">
              <controlPr defaultSize="0" autoFill="0" autoLine="0" autoPict="0">
                <anchor moveWithCells="1">
                  <from>
                    <xdr:col>8</xdr:col>
                    <xdr:colOff>180975</xdr:colOff>
                    <xdr:row>22</xdr:row>
                    <xdr:rowOff>152400</xdr:rowOff>
                  </from>
                  <to>
                    <xdr:col>9</xdr:col>
                    <xdr:colOff>190500</xdr:colOff>
                    <xdr:row>24</xdr:row>
                    <xdr:rowOff>0</xdr:rowOff>
                  </to>
                </anchor>
              </controlPr>
            </control>
          </mc:Choice>
        </mc:AlternateContent>
        <mc:AlternateContent xmlns:mc="http://schemas.openxmlformats.org/markup-compatibility/2006">
          <mc:Choice Requires="x14">
            <control shapeId="24877" r:id="rId39" name="Check Box 301">
              <controlPr defaultSize="0" autoFill="0" autoLine="0" autoPict="0">
                <anchor moveWithCells="1">
                  <from>
                    <xdr:col>8</xdr:col>
                    <xdr:colOff>180975</xdr:colOff>
                    <xdr:row>24</xdr:row>
                    <xdr:rowOff>0</xdr:rowOff>
                  </from>
                  <to>
                    <xdr:col>9</xdr:col>
                    <xdr:colOff>190500</xdr:colOff>
                    <xdr:row>25</xdr:row>
                    <xdr:rowOff>0</xdr:rowOff>
                  </to>
                </anchor>
              </controlPr>
            </control>
          </mc:Choice>
        </mc:AlternateContent>
        <mc:AlternateContent xmlns:mc="http://schemas.openxmlformats.org/markup-compatibility/2006">
          <mc:Choice Requires="x14">
            <control shapeId="24878" r:id="rId40" name="Check Box 302">
              <controlPr defaultSize="0" autoFill="0" autoLine="0" autoPict="0">
                <anchor moveWithCells="1">
                  <from>
                    <xdr:col>8</xdr:col>
                    <xdr:colOff>180975</xdr:colOff>
                    <xdr:row>24</xdr:row>
                    <xdr:rowOff>152400</xdr:rowOff>
                  </from>
                  <to>
                    <xdr:col>9</xdr:col>
                    <xdr:colOff>190500</xdr:colOff>
                    <xdr:row>26</xdr:row>
                    <xdr:rowOff>0</xdr:rowOff>
                  </to>
                </anchor>
              </controlPr>
            </control>
          </mc:Choice>
        </mc:AlternateContent>
        <mc:AlternateContent xmlns:mc="http://schemas.openxmlformats.org/markup-compatibility/2006">
          <mc:Choice Requires="x14">
            <control shapeId="24879" r:id="rId41" name="Check Box 303">
              <controlPr defaultSize="0" autoFill="0" autoLine="0" autoPict="0">
                <anchor moveWithCells="1">
                  <from>
                    <xdr:col>8</xdr:col>
                    <xdr:colOff>180975</xdr:colOff>
                    <xdr:row>29</xdr:row>
                    <xdr:rowOff>142875</xdr:rowOff>
                  </from>
                  <to>
                    <xdr:col>9</xdr:col>
                    <xdr:colOff>190500</xdr:colOff>
                    <xdr:row>30</xdr:row>
                    <xdr:rowOff>152400</xdr:rowOff>
                  </to>
                </anchor>
              </controlPr>
            </control>
          </mc:Choice>
        </mc:AlternateContent>
        <mc:AlternateContent xmlns:mc="http://schemas.openxmlformats.org/markup-compatibility/2006">
          <mc:Choice Requires="x14">
            <control shapeId="24880" r:id="rId42" name="Check Box 304">
              <controlPr defaultSize="0" autoFill="0" autoLine="0" autoPict="0">
                <anchor moveWithCells="1">
                  <from>
                    <xdr:col>8</xdr:col>
                    <xdr:colOff>180975</xdr:colOff>
                    <xdr:row>31</xdr:row>
                    <xdr:rowOff>142875</xdr:rowOff>
                  </from>
                  <to>
                    <xdr:col>9</xdr:col>
                    <xdr:colOff>190500</xdr:colOff>
                    <xdr:row>32</xdr:row>
                    <xdr:rowOff>152400</xdr:rowOff>
                  </to>
                </anchor>
              </controlPr>
            </control>
          </mc:Choice>
        </mc:AlternateContent>
        <mc:AlternateContent xmlns:mc="http://schemas.openxmlformats.org/markup-compatibility/2006">
          <mc:Choice Requires="x14">
            <control shapeId="24881" r:id="rId43" name="Check Box 305">
              <controlPr defaultSize="0" autoFill="0" autoLine="0" autoPict="0">
                <anchor moveWithCells="1">
                  <from>
                    <xdr:col>8</xdr:col>
                    <xdr:colOff>180975</xdr:colOff>
                    <xdr:row>33</xdr:row>
                    <xdr:rowOff>142875</xdr:rowOff>
                  </from>
                  <to>
                    <xdr:col>9</xdr:col>
                    <xdr:colOff>190500</xdr:colOff>
                    <xdr:row>34</xdr:row>
                    <xdr:rowOff>152400</xdr:rowOff>
                  </to>
                </anchor>
              </controlPr>
            </control>
          </mc:Choice>
        </mc:AlternateContent>
        <mc:AlternateContent xmlns:mc="http://schemas.openxmlformats.org/markup-compatibility/2006">
          <mc:Choice Requires="x14">
            <control shapeId="24882" r:id="rId44" name="Check Box 306">
              <controlPr defaultSize="0" autoFill="0" autoLine="0" autoPict="0">
                <anchor moveWithCells="1">
                  <from>
                    <xdr:col>8</xdr:col>
                    <xdr:colOff>180975</xdr:colOff>
                    <xdr:row>35</xdr:row>
                    <xdr:rowOff>142875</xdr:rowOff>
                  </from>
                  <to>
                    <xdr:col>9</xdr:col>
                    <xdr:colOff>190500</xdr:colOff>
                    <xdr:row>36</xdr:row>
                    <xdr:rowOff>152400</xdr:rowOff>
                  </to>
                </anchor>
              </controlPr>
            </control>
          </mc:Choice>
        </mc:AlternateContent>
        <mc:AlternateContent xmlns:mc="http://schemas.openxmlformats.org/markup-compatibility/2006">
          <mc:Choice Requires="x14">
            <control shapeId="24883" r:id="rId45" name="Check Box 307">
              <controlPr defaultSize="0" autoFill="0" autoLine="0" autoPict="0">
                <anchor moveWithCells="1">
                  <from>
                    <xdr:col>8</xdr:col>
                    <xdr:colOff>180975</xdr:colOff>
                    <xdr:row>37</xdr:row>
                    <xdr:rowOff>142875</xdr:rowOff>
                  </from>
                  <to>
                    <xdr:col>9</xdr:col>
                    <xdr:colOff>190500</xdr:colOff>
                    <xdr:row>38</xdr:row>
                    <xdr:rowOff>152400</xdr:rowOff>
                  </to>
                </anchor>
              </controlPr>
            </control>
          </mc:Choice>
        </mc:AlternateContent>
        <mc:AlternateContent xmlns:mc="http://schemas.openxmlformats.org/markup-compatibility/2006">
          <mc:Choice Requires="x14">
            <control shapeId="24884" r:id="rId46" name="Check Box 308">
              <controlPr defaultSize="0" autoFill="0" autoLine="0" autoPict="0">
                <anchor moveWithCells="1">
                  <from>
                    <xdr:col>8</xdr:col>
                    <xdr:colOff>180975</xdr:colOff>
                    <xdr:row>26</xdr:row>
                    <xdr:rowOff>0</xdr:rowOff>
                  </from>
                  <to>
                    <xdr:col>9</xdr:col>
                    <xdr:colOff>190500</xdr:colOff>
                    <xdr:row>27</xdr:row>
                    <xdr:rowOff>0</xdr:rowOff>
                  </to>
                </anchor>
              </controlPr>
            </control>
          </mc:Choice>
        </mc:AlternateContent>
        <mc:AlternateContent xmlns:mc="http://schemas.openxmlformats.org/markup-compatibility/2006">
          <mc:Choice Requires="x14">
            <control shapeId="24885" r:id="rId47" name="Check Box 309">
              <controlPr defaultSize="0" autoFill="0" autoLine="0" autoPict="0">
                <anchor moveWithCells="1">
                  <from>
                    <xdr:col>8</xdr:col>
                    <xdr:colOff>180975</xdr:colOff>
                    <xdr:row>30</xdr:row>
                    <xdr:rowOff>152400</xdr:rowOff>
                  </from>
                  <to>
                    <xdr:col>9</xdr:col>
                    <xdr:colOff>190500</xdr:colOff>
                    <xdr:row>31</xdr:row>
                    <xdr:rowOff>152400</xdr:rowOff>
                  </to>
                </anchor>
              </controlPr>
            </control>
          </mc:Choice>
        </mc:AlternateContent>
        <mc:AlternateContent xmlns:mc="http://schemas.openxmlformats.org/markup-compatibility/2006">
          <mc:Choice Requires="x14">
            <control shapeId="24886" r:id="rId48" name="Check Box 310">
              <controlPr defaultSize="0" autoFill="0" autoLine="0" autoPict="0">
                <anchor moveWithCells="1">
                  <from>
                    <xdr:col>8</xdr:col>
                    <xdr:colOff>180975</xdr:colOff>
                    <xdr:row>32</xdr:row>
                    <xdr:rowOff>152400</xdr:rowOff>
                  </from>
                  <to>
                    <xdr:col>9</xdr:col>
                    <xdr:colOff>190500</xdr:colOff>
                    <xdr:row>33</xdr:row>
                    <xdr:rowOff>152400</xdr:rowOff>
                  </to>
                </anchor>
              </controlPr>
            </control>
          </mc:Choice>
        </mc:AlternateContent>
        <mc:AlternateContent xmlns:mc="http://schemas.openxmlformats.org/markup-compatibility/2006">
          <mc:Choice Requires="x14">
            <control shapeId="24887" r:id="rId49" name="Check Box 311">
              <controlPr defaultSize="0" autoFill="0" autoLine="0" autoPict="0">
                <anchor moveWithCells="1">
                  <from>
                    <xdr:col>8</xdr:col>
                    <xdr:colOff>180975</xdr:colOff>
                    <xdr:row>34</xdr:row>
                    <xdr:rowOff>142875</xdr:rowOff>
                  </from>
                  <to>
                    <xdr:col>9</xdr:col>
                    <xdr:colOff>190500</xdr:colOff>
                    <xdr:row>35</xdr:row>
                    <xdr:rowOff>142875</xdr:rowOff>
                  </to>
                </anchor>
              </controlPr>
            </control>
          </mc:Choice>
        </mc:AlternateContent>
        <mc:AlternateContent xmlns:mc="http://schemas.openxmlformats.org/markup-compatibility/2006">
          <mc:Choice Requires="x14">
            <control shapeId="24888" r:id="rId50" name="Check Box 312">
              <controlPr defaultSize="0" autoFill="0" autoLine="0" autoPict="0">
                <anchor moveWithCells="1">
                  <from>
                    <xdr:col>8</xdr:col>
                    <xdr:colOff>180975</xdr:colOff>
                    <xdr:row>36</xdr:row>
                    <xdr:rowOff>142875</xdr:rowOff>
                  </from>
                  <to>
                    <xdr:col>9</xdr:col>
                    <xdr:colOff>190500</xdr:colOff>
                    <xdr:row>37</xdr:row>
                    <xdr:rowOff>142875</xdr:rowOff>
                  </to>
                </anchor>
              </controlPr>
            </control>
          </mc:Choice>
        </mc:AlternateContent>
        <mc:AlternateContent xmlns:mc="http://schemas.openxmlformats.org/markup-compatibility/2006">
          <mc:Choice Requires="x14">
            <control shapeId="24889" r:id="rId51" name="Check Box 313">
              <controlPr defaultSize="0" autoFill="0" autoLine="0" autoPict="0">
                <anchor moveWithCells="1">
                  <from>
                    <xdr:col>8</xdr:col>
                    <xdr:colOff>180975</xdr:colOff>
                    <xdr:row>38</xdr:row>
                    <xdr:rowOff>142875</xdr:rowOff>
                  </from>
                  <to>
                    <xdr:col>9</xdr:col>
                    <xdr:colOff>190500</xdr:colOff>
                    <xdr:row>39</xdr:row>
                    <xdr:rowOff>152400</xdr:rowOff>
                  </to>
                </anchor>
              </controlPr>
            </control>
          </mc:Choice>
        </mc:AlternateContent>
        <mc:AlternateContent xmlns:mc="http://schemas.openxmlformats.org/markup-compatibility/2006">
          <mc:Choice Requires="x14">
            <control shapeId="24890" r:id="rId52" name="Check Box 314">
              <controlPr defaultSize="0" autoFill="0" autoLine="0" autoPict="0">
                <anchor moveWithCells="1">
                  <from>
                    <xdr:col>8</xdr:col>
                    <xdr:colOff>180975</xdr:colOff>
                    <xdr:row>39</xdr:row>
                    <xdr:rowOff>152400</xdr:rowOff>
                  </from>
                  <to>
                    <xdr:col>9</xdr:col>
                    <xdr:colOff>190500</xdr:colOff>
                    <xdr:row>41</xdr:row>
                    <xdr:rowOff>0</xdr:rowOff>
                  </to>
                </anchor>
              </controlPr>
            </control>
          </mc:Choice>
        </mc:AlternateContent>
        <mc:AlternateContent xmlns:mc="http://schemas.openxmlformats.org/markup-compatibility/2006">
          <mc:Choice Requires="x14">
            <control shapeId="24891" r:id="rId53" name="Check Box 315">
              <controlPr defaultSize="0" autoFill="0" autoLine="0" autoPict="0">
                <anchor moveWithCells="1">
                  <from>
                    <xdr:col>8</xdr:col>
                    <xdr:colOff>180975</xdr:colOff>
                    <xdr:row>40</xdr:row>
                    <xdr:rowOff>152400</xdr:rowOff>
                  </from>
                  <to>
                    <xdr:col>9</xdr:col>
                    <xdr:colOff>190500</xdr:colOff>
                    <xdr:row>42</xdr:row>
                    <xdr:rowOff>0</xdr:rowOff>
                  </to>
                </anchor>
              </controlPr>
            </control>
          </mc:Choice>
        </mc:AlternateContent>
        <mc:AlternateContent xmlns:mc="http://schemas.openxmlformats.org/markup-compatibility/2006">
          <mc:Choice Requires="x14">
            <control shapeId="24892" r:id="rId54" name="Check Box 316">
              <controlPr defaultSize="0" autoFill="0" autoLine="0" autoPict="0">
                <anchor moveWithCells="1">
                  <from>
                    <xdr:col>8</xdr:col>
                    <xdr:colOff>180975</xdr:colOff>
                    <xdr:row>42</xdr:row>
                    <xdr:rowOff>0</xdr:rowOff>
                  </from>
                  <to>
                    <xdr:col>9</xdr:col>
                    <xdr:colOff>190500</xdr:colOff>
                    <xdr:row>43</xdr:row>
                    <xdr:rowOff>9525</xdr:rowOff>
                  </to>
                </anchor>
              </controlPr>
            </control>
          </mc:Choice>
        </mc:AlternateContent>
        <mc:AlternateContent xmlns:mc="http://schemas.openxmlformats.org/markup-compatibility/2006">
          <mc:Choice Requires="x14">
            <control shapeId="24893" r:id="rId55" name="Check Box 317">
              <controlPr defaultSize="0" autoFill="0" autoLine="0" autoPict="0">
                <anchor moveWithCells="1">
                  <from>
                    <xdr:col>8</xdr:col>
                    <xdr:colOff>180975</xdr:colOff>
                    <xdr:row>43</xdr:row>
                    <xdr:rowOff>0</xdr:rowOff>
                  </from>
                  <to>
                    <xdr:col>9</xdr:col>
                    <xdr:colOff>190500</xdr:colOff>
                    <xdr:row>44</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6" tint="0.59999389629810485"/>
  </sheetPr>
  <dimension ref="C3:AB34"/>
  <sheetViews>
    <sheetView showGridLines="0" showRowColHeaders="0" workbookViewId="0">
      <selection activeCell="B1" sqref="B1"/>
    </sheetView>
  </sheetViews>
  <sheetFormatPr defaultColWidth="3.625" defaultRowHeight="13.5"/>
  <cols>
    <col min="1" max="16384" width="3.625" style="2"/>
  </cols>
  <sheetData>
    <row r="3" spans="3:28" ht="14.25">
      <c r="C3" s="49" t="s">
        <v>223</v>
      </c>
      <c r="D3" s="49"/>
      <c r="E3" s="49"/>
      <c r="F3" s="49"/>
      <c r="G3" s="49"/>
      <c r="H3" s="49"/>
      <c r="I3" s="49"/>
      <c r="J3" s="49"/>
      <c r="K3" s="49"/>
      <c r="L3" s="49"/>
      <c r="M3" s="49"/>
      <c r="N3" s="49"/>
      <c r="O3" s="49"/>
      <c r="P3" s="49"/>
      <c r="Q3" s="49"/>
      <c r="R3" s="49"/>
      <c r="S3" s="49"/>
      <c r="T3" s="49"/>
      <c r="U3" s="49"/>
      <c r="V3" s="49"/>
      <c r="W3" s="49"/>
      <c r="X3" s="49"/>
      <c r="Y3" s="49"/>
      <c r="Z3" s="49"/>
      <c r="AA3" s="49"/>
      <c r="AB3" s="49"/>
    </row>
    <row r="4" spans="3:28">
      <c r="C4" s="1003" t="s">
        <v>492</v>
      </c>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row>
    <row r="5" spans="3:28">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row>
    <row r="6" spans="3:28">
      <c r="C6" s="6"/>
      <c r="D6" s="6"/>
      <c r="E6" s="6"/>
      <c r="F6" s="6"/>
      <c r="G6" s="6"/>
      <c r="H6" s="6"/>
      <c r="I6" s="6"/>
      <c r="J6" s="6"/>
      <c r="K6" s="6"/>
      <c r="L6" s="6"/>
      <c r="M6" s="6"/>
      <c r="N6" s="6"/>
      <c r="O6" s="6"/>
      <c r="P6" s="6"/>
      <c r="Q6" s="6"/>
      <c r="R6" s="6"/>
      <c r="S6" s="6"/>
      <c r="T6" s="6"/>
      <c r="U6" s="6"/>
      <c r="V6" s="6"/>
      <c r="W6" s="6"/>
      <c r="X6" s="6"/>
      <c r="Y6" s="6"/>
      <c r="Z6" s="6"/>
      <c r="AA6" s="6"/>
      <c r="AB6" s="6"/>
    </row>
    <row r="7" spans="3:28" ht="14.25">
      <c r="C7" s="106" t="s">
        <v>213</v>
      </c>
      <c r="D7" s="6"/>
      <c r="E7" s="6"/>
      <c r="F7" s="6"/>
      <c r="G7" s="6"/>
      <c r="H7" s="6"/>
      <c r="I7" s="6"/>
      <c r="J7" s="6"/>
      <c r="K7" s="6"/>
      <c r="L7" s="6"/>
      <c r="M7" s="6"/>
      <c r="N7" s="6"/>
      <c r="O7" s="6"/>
      <c r="P7" s="6"/>
      <c r="Q7" s="6"/>
      <c r="R7" s="6"/>
      <c r="S7" s="6"/>
      <c r="T7" s="6"/>
      <c r="U7" s="6"/>
      <c r="V7" s="6"/>
      <c r="W7" s="6"/>
      <c r="X7" s="6"/>
      <c r="Y7" s="6"/>
      <c r="Z7" s="6"/>
      <c r="AA7" s="6"/>
      <c r="AB7" s="6"/>
    </row>
    <row r="8" spans="3:28" ht="13.5" customHeight="1" thickBot="1">
      <c r="C8" s="563" t="s">
        <v>214</v>
      </c>
      <c r="D8" s="564"/>
      <c r="E8" s="564"/>
      <c r="F8" s="564"/>
      <c r="G8" s="564"/>
      <c r="H8" s="564"/>
      <c r="I8" s="564"/>
      <c r="J8" s="564"/>
      <c r="K8" s="564"/>
      <c r="L8" s="564"/>
      <c r="M8" s="564"/>
      <c r="N8" s="564"/>
      <c r="O8" s="564"/>
      <c r="P8" s="564"/>
      <c r="Q8" s="564"/>
      <c r="R8" s="564"/>
      <c r="S8" s="564"/>
      <c r="T8" s="564"/>
      <c r="U8" s="564"/>
      <c r="V8" s="564"/>
      <c r="W8" s="564"/>
      <c r="X8" s="2645" t="s">
        <v>489</v>
      </c>
      <c r="Y8" s="2645"/>
      <c r="Z8" s="2645"/>
      <c r="AA8" s="2645"/>
      <c r="AB8" s="2645"/>
    </row>
    <row r="9" spans="3:28">
      <c r="C9" s="2633"/>
      <c r="D9" s="885"/>
      <c r="E9" s="885"/>
      <c r="F9" s="885"/>
      <c r="G9" s="885"/>
      <c r="H9" s="885"/>
      <c r="I9" s="885"/>
      <c r="J9" s="885"/>
      <c r="K9" s="885"/>
      <c r="L9" s="885"/>
      <c r="M9" s="885"/>
      <c r="N9" s="885"/>
      <c r="O9" s="885"/>
      <c r="P9" s="885"/>
      <c r="Q9" s="885"/>
      <c r="R9" s="885"/>
      <c r="S9" s="885"/>
      <c r="T9" s="885"/>
      <c r="U9" s="885"/>
      <c r="V9" s="885"/>
      <c r="W9" s="885"/>
      <c r="X9" s="2646"/>
      <c r="Y9" s="2647"/>
      <c r="Z9" s="2647"/>
      <c r="AA9" s="2647"/>
      <c r="AB9" s="2648"/>
    </row>
    <row r="10" spans="3:28" ht="14.25" thickBot="1">
      <c r="C10" s="2634" t="s">
        <v>239</v>
      </c>
      <c r="D10" s="2635"/>
      <c r="E10" s="2635"/>
      <c r="F10" s="2635"/>
      <c r="G10" s="2635"/>
      <c r="H10" s="2635"/>
      <c r="I10" s="2635"/>
      <c r="J10" s="2635"/>
      <c r="K10" s="2635"/>
      <c r="L10" s="2635"/>
      <c r="M10" s="2635"/>
      <c r="N10" s="2635"/>
      <c r="O10" s="2635"/>
      <c r="P10" s="2635"/>
      <c r="Q10" s="2635"/>
      <c r="R10" s="2635"/>
      <c r="S10" s="2635"/>
      <c r="T10" s="2635"/>
      <c r="U10" s="2635"/>
      <c r="V10" s="2635"/>
      <c r="W10" s="2635"/>
      <c r="X10" s="2649"/>
      <c r="Y10" s="2650"/>
      <c r="Z10" s="2650"/>
      <c r="AA10" s="2650"/>
      <c r="AB10" s="2651"/>
    </row>
    <row r="11" spans="3:28" ht="14.25" thickBot="1">
      <c r="C11" s="2634"/>
      <c r="D11" s="2635"/>
      <c r="E11" s="2635"/>
      <c r="F11" s="2635"/>
      <c r="G11" s="2635"/>
      <c r="H11" s="2635"/>
      <c r="I11" s="2635"/>
      <c r="J11" s="2635"/>
      <c r="K11" s="2635"/>
      <c r="L11" s="2635"/>
      <c r="M11" s="2635"/>
      <c r="N11" s="2635"/>
      <c r="O11" s="2635"/>
      <c r="P11" s="2635"/>
      <c r="Q11" s="2635"/>
      <c r="R11" s="2635"/>
      <c r="S11" s="2635"/>
      <c r="T11" s="2635"/>
      <c r="U11" s="2635"/>
      <c r="V11" s="2635"/>
      <c r="W11" s="2635"/>
      <c r="X11" s="2638" t="s">
        <v>379</v>
      </c>
      <c r="Y11" s="2638"/>
      <c r="Z11" s="2638"/>
      <c r="AA11" s="2638"/>
      <c r="AB11" s="2638"/>
    </row>
    <row r="12" spans="3:28">
      <c r="C12" s="2634" t="s">
        <v>240</v>
      </c>
      <c r="D12" s="2635"/>
      <c r="E12" s="2635"/>
      <c r="F12" s="2635"/>
      <c r="G12" s="2635"/>
      <c r="H12" s="2635"/>
      <c r="I12" s="2635"/>
      <c r="J12" s="2635"/>
      <c r="K12" s="2635"/>
      <c r="L12" s="2635"/>
      <c r="M12" s="2635"/>
      <c r="N12" s="2635"/>
      <c r="O12" s="2635"/>
      <c r="P12" s="2635"/>
      <c r="Q12" s="2635"/>
      <c r="R12" s="2635"/>
      <c r="S12" s="2635"/>
      <c r="T12" s="2635"/>
      <c r="U12" s="2635"/>
      <c r="V12" s="2635"/>
      <c r="W12" s="2635"/>
      <c r="X12" s="2646"/>
      <c r="Y12" s="2647"/>
      <c r="Z12" s="2647"/>
      <c r="AA12" s="2647"/>
      <c r="AB12" s="2648"/>
    </row>
    <row r="13" spans="3:28" ht="14.25" thickBot="1">
      <c r="C13" s="981"/>
      <c r="D13" s="982"/>
      <c r="E13" s="982"/>
      <c r="F13" s="982"/>
      <c r="G13" s="982"/>
      <c r="H13" s="982"/>
      <c r="I13" s="982"/>
      <c r="J13" s="982"/>
      <c r="K13" s="982"/>
      <c r="L13" s="982"/>
      <c r="M13" s="982"/>
      <c r="N13" s="982"/>
      <c r="O13" s="982"/>
      <c r="P13" s="982"/>
      <c r="Q13" s="982"/>
      <c r="R13" s="982"/>
      <c r="S13" s="982"/>
      <c r="T13" s="982"/>
      <c r="U13" s="982"/>
      <c r="V13" s="982"/>
      <c r="W13" s="982"/>
      <c r="X13" s="2649"/>
      <c r="Y13" s="2650"/>
      <c r="Z13" s="2650"/>
      <c r="AA13" s="2650"/>
      <c r="AB13" s="2651"/>
    </row>
    <row r="14" spans="3:28">
      <c r="C14" s="235"/>
      <c r="D14" s="235"/>
      <c r="E14" s="235"/>
      <c r="F14" s="235"/>
      <c r="G14" s="235"/>
      <c r="H14" s="235"/>
      <c r="I14" s="235"/>
      <c r="J14" s="235"/>
      <c r="K14" s="235"/>
      <c r="L14" s="235"/>
      <c r="M14" s="235"/>
      <c r="N14" s="235"/>
      <c r="O14" s="235"/>
      <c r="P14" s="235"/>
      <c r="Q14" s="235"/>
      <c r="R14" s="235"/>
      <c r="S14" s="235"/>
      <c r="T14" s="235"/>
      <c r="U14" s="235"/>
      <c r="V14" s="235"/>
      <c r="W14" s="235"/>
      <c r="X14" s="138"/>
      <c r="Y14" s="138"/>
      <c r="Z14" s="138"/>
      <c r="AA14" s="138"/>
      <c r="AB14" s="138"/>
    </row>
    <row r="15" spans="3:28" ht="14.25">
      <c r="C15" s="49" t="s">
        <v>215</v>
      </c>
      <c r="D15" s="6"/>
      <c r="E15" s="6"/>
      <c r="F15" s="6"/>
      <c r="G15" s="6"/>
      <c r="H15" s="6"/>
      <c r="I15" s="6"/>
      <c r="J15" s="6"/>
      <c r="K15" s="6"/>
      <c r="L15" s="6"/>
      <c r="M15" s="6"/>
      <c r="N15" s="6"/>
      <c r="O15" s="6"/>
      <c r="P15" s="6"/>
      <c r="Q15" s="6"/>
      <c r="R15" s="6"/>
      <c r="S15" s="6"/>
      <c r="T15" s="6"/>
      <c r="U15" s="6"/>
      <c r="V15" s="6"/>
      <c r="W15" s="6"/>
      <c r="X15" s="11"/>
      <c r="Y15" s="11"/>
      <c r="Z15" s="11"/>
      <c r="AA15" s="11"/>
      <c r="AB15" s="11"/>
    </row>
    <row r="16" spans="3:28" ht="14.25" customHeight="1" thickBot="1">
      <c r="C16" s="563" t="s">
        <v>216</v>
      </c>
      <c r="D16" s="564"/>
      <c r="E16" s="564"/>
      <c r="F16" s="564"/>
      <c r="G16" s="564"/>
      <c r="H16" s="564"/>
      <c r="I16" s="564"/>
      <c r="J16" s="564"/>
      <c r="K16" s="564"/>
      <c r="L16" s="564"/>
      <c r="M16" s="564"/>
      <c r="N16" s="564"/>
      <c r="O16" s="564"/>
      <c r="P16" s="564"/>
      <c r="Q16" s="564"/>
      <c r="R16" s="564"/>
      <c r="S16" s="564"/>
      <c r="T16" s="564"/>
      <c r="U16" s="564"/>
      <c r="V16" s="564"/>
      <c r="W16" s="564"/>
      <c r="X16" s="2658" t="s">
        <v>379</v>
      </c>
      <c r="Y16" s="2659"/>
      <c r="Z16" s="2659"/>
      <c r="AA16" s="2659"/>
      <c r="AB16" s="2660"/>
    </row>
    <row r="17" spans="3:28">
      <c r="C17" s="2633"/>
      <c r="D17" s="885"/>
      <c r="E17" s="885"/>
      <c r="F17" s="885"/>
      <c r="G17" s="885"/>
      <c r="H17" s="885"/>
      <c r="I17" s="885"/>
      <c r="J17" s="885"/>
      <c r="K17" s="885"/>
      <c r="L17" s="885"/>
      <c r="M17" s="885"/>
      <c r="N17" s="885"/>
      <c r="O17" s="885"/>
      <c r="P17" s="885"/>
      <c r="Q17" s="885"/>
      <c r="R17" s="885"/>
      <c r="S17" s="885"/>
      <c r="T17" s="885"/>
      <c r="U17" s="885"/>
      <c r="V17" s="885"/>
      <c r="W17" s="885"/>
      <c r="X17" s="2652"/>
      <c r="Y17" s="2653"/>
      <c r="Z17" s="2653"/>
      <c r="AA17" s="2653"/>
      <c r="AB17" s="2654"/>
    </row>
    <row r="18" spans="3:28" ht="14.25" thickBot="1">
      <c r="C18" s="886"/>
      <c r="D18" s="887"/>
      <c r="E18" s="887"/>
      <c r="F18" s="887"/>
      <c r="G18" s="887"/>
      <c r="H18" s="887"/>
      <c r="I18" s="887"/>
      <c r="J18" s="887"/>
      <c r="K18" s="887"/>
      <c r="L18" s="887"/>
      <c r="M18" s="887"/>
      <c r="N18" s="887"/>
      <c r="O18" s="887"/>
      <c r="P18" s="887"/>
      <c r="Q18" s="887"/>
      <c r="R18" s="887"/>
      <c r="S18" s="887"/>
      <c r="T18" s="887"/>
      <c r="U18" s="887"/>
      <c r="V18" s="887"/>
      <c r="W18" s="887"/>
      <c r="X18" s="2655"/>
      <c r="Y18" s="2656"/>
      <c r="Z18" s="2656"/>
      <c r="AA18" s="2656"/>
      <c r="AB18" s="2657"/>
    </row>
    <row r="19" spans="3:28">
      <c r="C19" s="234"/>
      <c r="D19" s="234"/>
      <c r="E19" s="234"/>
      <c r="F19" s="234"/>
      <c r="G19" s="234"/>
      <c r="H19" s="234"/>
      <c r="I19" s="234"/>
      <c r="J19" s="234"/>
      <c r="K19" s="234"/>
      <c r="L19" s="234"/>
      <c r="M19" s="234"/>
      <c r="N19" s="234"/>
      <c r="O19" s="234"/>
      <c r="P19" s="234"/>
      <c r="Q19" s="234"/>
      <c r="R19" s="234"/>
      <c r="S19" s="234"/>
      <c r="T19" s="234"/>
      <c r="U19" s="234"/>
      <c r="V19" s="234"/>
      <c r="W19" s="234"/>
      <c r="X19" s="138"/>
      <c r="Y19" s="138"/>
      <c r="Z19" s="138"/>
      <c r="AA19" s="138"/>
      <c r="AB19" s="138"/>
    </row>
    <row r="20" spans="3:28" ht="14.25">
      <c r="C20" s="49" t="s">
        <v>217</v>
      </c>
      <c r="D20" s="6"/>
      <c r="E20" s="6"/>
      <c r="F20" s="6"/>
      <c r="G20" s="6"/>
      <c r="H20" s="6"/>
      <c r="I20" s="6"/>
      <c r="J20" s="6"/>
      <c r="K20" s="6"/>
      <c r="L20" s="6"/>
      <c r="M20" s="6"/>
      <c r="N20" s="6"/>
      <c r="O20" s="6"/>
      <c r="P20" s="6"/>
      <c r="Q20" s="6"/>
      <c r="R20" s="6"/>
      <c r="S20" s="6"/>
      <c r="T20" s="6"/>
      <c r="U20" s="6"/>
      <c r="V20" s="6"/>
      <c r="W20" s="6"/>
      <c r="X20" s="6"/>
      <c r="Y20" s="6"/>
      <c r="Z20" s="6"/>
      <c r="AA20" s="6"/>
      <c r="AB20" s="6"/>
    </row>
    <row r="21" spans="3:28" ht="13.5" customHeight="1" thickBot="1">
      <c r="C21" s="2636" t="s">
        <v>218</v>
      </c>
      <c r="D21" s="2636"/>
      <c r="E21" s="2636"/>
      <c r="F21" s="2636"/>
      <c r="G21" s="2636"/>
      <c r="H21" s="2636"/>
      <c r="I21" s="2636"/>
      <c r="J21" s="2636"/>
      <c r="K21" s="2636"/>
      <c r="L21" s="2636"/>
      <c r="M21" s="2636"/>
      <c r="N21" s="2636"/>
      <c r="O21" s="2636"/>
      <c r="P21" s="2636"/>
      <c r="Q21" s="2636"/>
      <c r="R21" s="2636"/>
      <c r="S21" s="2636"/>
      <c r="T21" s="2636"/>
      <c r="U21" s="2636"/>
      <c r="V21" s="2645" t="s">
        <v>490</v>
      </c>
      <c r="W21" s="2645"/>
      <c r="X21" s="2645"/>
      <c r="Y21" s="2645"/>
      <c r="Z21" s="2645"/>
      <c r="AA21" s="2645"/>
      <c r="AB21" s="2645"/>
    </row>
    <row r="22" spans="3:28">
      <c r="C22" s="2636"/>
      <c r="D22" s="2636"/>
      <c r="E22" s="2636"/>
      <c r="F22" s="2636"/>
      <c r="G22" s="2636"/>
      <c r="H22" s="2636"/>
      <c r="I22" s="2636"/>
      <c r="J22" s="2636"/>
      <c r="K22" s="2636"/>
      <c r="L22" s="2636"/>
      <c r="M22" s="2636"/>
      <c r="N22" s="2636"/>
      <c r="O22" s="2636"/>
      <c r="P22" s="2636"/>
      <c r="Q22" s="2636"/>
      <c r="R22" s="2636"/>
      <c r="S22" s="2636"/>
      <c r="T22" s="2636"/>
      <c r="U22" s="2637"/>
      <c r="V22" s="2639"/>
      <c r="W22" s="2640"/>
      <c r="X22" s="2640"/>
      <c r="Y22" s="2640"/>
      <c r="Z22" s="2640"/>
      <c r="AA22" s="2640"/>
      <c r="AB22" s="2641"/>
    </row>
    <row r="23" spans="3:28" ht="14.25" thickBot="1">
      <c r="C23" s="2636"/>
      <c r="D23" s="2636"/>
      <c r="E23" s="2636"/>
      <c r="F23" s="2636"/>
      <c r="G23" s="2636"/>
      <c r="H23" s="2636"/>
      <c r="I23" s="2636"/>
      <c r="J23" s="2636"/>
      <c r="K23" s="2636"/>
      <c r="L23" s="2636"/>
      <c r="M23" s="2636"/>
      <c r="N23" s="2636"/>
      <c r="O23" s="2636"/>
      <c r="P23" s="2636"/>
      <c r="Q23" s="2636"/>
      <c r="R23" s="2636"/>
      <c r="S23" s="2636"/>
      <c r="T23" s="2636"/>
      <c r="U23" s="2637"/>
      <c r="V23" s="2642"/>
      <c r="W23" s="2643"/>
      <c r="X23" s="2643"/>
      <c r="Y23" s="2643"/>
      <c r="Z23" s="2643"/>
      <c r="AA23" s="2643"/>
      <c r="AB23" s="2644"/>
    </row>
    <row r="24" spans="3:28" ht="13.5" customHeight="1" thickBot="1">
      <c r="C24" s="2636"/>
      <c r="D24" s="2636"/>
      <c r="E24" s="2636"/>
      <c r="F24" s="2636"/>
      <c r="G24" s="2636"/>
      <c r="H24" s="2636"/>
      <c r="I24" s="2636"/>
      <c r="J24" s="2636"/>
      <c r="K24" s="2636"/>
      <c r="L24" s="2636"/>
      <c r="M24" s="2636"/>
      <c r="N24" s="2636"/>
      <c r="O24" s="2636"/>
      <c r="P24" s="2636"/>
      <c r="Q24" s="2636"/>
      <c r="R24" s="2636"/>
      <c r="S24" s="2636"/>
      <c r="T24" s="2636"/>
      <c r="U24" s="2636"/>
      <c r="V24" s="2638" t="s">
        <v>491</v>
      </c>
      <c r="W24" s="2638"/>
      <c r="X24" s="2638"/>
      <c r="Y24" s="2638"/>
      <c r="Z24" s="2638"/>
      <c r="AA24" s="2638"/>
      <c r="AB24" s="2638"/>
    </row>
    <row r="25" spans="3:28">
      <c r="C25" s="2636"/>
      <c r="D25" s="2636"/>
      <c r="E25" s="2636"/>
      <c r="F25" s="2636"/>
      <c r="G25" s="2636"/>
      <c r="H25" s="2636"/>
      <c r="I25" s="2636"/>
      <c r="J25" s="2636"/>
      <c r="K25" s="2636"/>
      <c r="L25" s="2636"/>
      <c r="M25" s="2636"/>
      <c r="N25" s="2636"/>
      <c r="O25" s="2636"/>
      <c r="P25" s="2636"/>
      <c r="Q25" s="2636"/>
      <c r="R25" s="2636"/>
      <c r="S25" s="2636"/>
      <c r="T25" s="2636"/>
      <c r="U25" s="2637"/>
      <c r="V25" s="2639"/>
      <c r="W25" s="2640"/>
      <c r="X25" s="2640"/>
      <c r="Y25" s="2640"/>
      <c r="Z25" s="2640"/>
      <c r="AA25" s="2640"/>
      <c r="AB25" s="2641"/>
    </row>
    <row r="26" spans="3:28" ht="14.25" thickBot="1">
      <c r="C26" s="2636"/>
      <c r="D26" s="2636"/>
      <c r="E26" s="2636"/>
      <c r="F26" s="2636"/>
      <c r="G26" s="2636"/>
      <c r="H26" s="2636"/>
      <c r="I26" s="2636"/>
      <c r="J26" s="2636"/>
      <c r="K26" s="2636"/>
      <c r="L26" s="2636"/>
      <c r="M26" s="2636"/>
      <c r="N26" s="2636"/>
      <c r="O26" s="2636"/>
      <c r="P26" s="2636"/>
      <c r="Q26" s="2636"/>
      <c r="R26" s="2636"/>
      <c r="S26" s="2636"/>
      <c r="T26" s="2636"/>
      <c r="U26" s="2637"/>
      <c r="V26" s="2642"/>
      <c r="W26" s="2643"/>
      <c r="X26" s="2643"/>
      <c r="Y26" s="2643"/>
      <c r="Z26" s="2643"/>
      <c r="AA26" s="2643"/>
      <c r="AB26" s="2644"/>
    </row>
    <row r="27" spans="3:28">
      <c r="C27" s="234"/>
      <c r="D27" s="234"/>
      <c r="E27" s="234"/>
      <c r="F27" s="234"/>
      <c r="G27" s="234"/>
      <c r="H27" s="234"/>
      <c r="I27" s="234"/>
      <c r="J27" s="234"/>
      <c r="K27" s="234"/>
      <c r="L27" s="234"/>
      <c r="M27" s="234"/>
      <c r="N27" s="234"/>
      <c r="O27" s="234"/>
      <c r="P27" s="234"/>
      <c r="Q27" s="234"/>
      <c r="R27" s="234"/>
      <c r="S27" s="234"/>
      <c r="T27" s="234"/>
      <c r="U27" s="234"/>
      <c r="V27" s="234"/>
      <c r="W27" s="234"/>
      <c r="X27" s="138"/>
      <c r="Y27" s="138"/>
      <c r="Z27" s="138"/>
      <c r="AA27" s="138"/>
      <c r="AB27" s="138"/>
    </row>
    <row r="28" spans="3:28" ht="14.25">
      <c r="C28" s="7" t="s">
        <v>219</v>
      </c>
      <c r="D28" s="59"/>
      <c r="E28" s="59"/>
      <c r="F28" s="59"/>
      <c r="G28" s="59"/>
      <c r="H28" s="59"/>
      <c r="I28" s="59"/>
      <c r="J28" s="59"/>
      <c r="K28" s="59"/>
      <c r="L28" s="59"/>
      <c r="M28" s="59"/>
      <c r="N28" s="59"/>
      <c r="O28" s="59"/>
      <c r="P28" s="59"/>
      <c r="Q28" s="59"/>
      <c r="R28" s="59"/>
      <c r="S28" s="59"/>
      <c r="T28" s="59"/>
      <c r="U28" s="59"/>
      <c r="V28" s="59"/>
      <c r="W28" s="59"/>
      <c r="X28" s="6"/>
      <c r="Y28" s="6"/>
      <c r="Z28" s="6"/>
      <c r="AA28" s="6"/>
      <c r="AB28" s="6"/>
    </row>
    <row r="29" spans="3:28">
      <c r="C29" s="2626" t="s">
        <v>220</v>
      </c>
      <c r="D29" s="2627"/>
      <c r="E29" s="2627"/>
      <c r="F29" s="2627"/>
      <c r="G29" s="2627"/>
      <c r="H29" s="2627"/>
      <c r="I29" s="2627"/>
      <c r="J29" s="2627"/>
      <c r="K29" s="2627"/>
      <c r="L29" s="2627"/>
      <c r="M29" s="2627"/>
      <c r="N29" s="2627"/>
      <c r="O29" s="2627"/>
      <c r="P29" s="2627"/>
      <c r="Q29" s="2627"/>
      <c r="R29" s="2627"/>
      <c r="S29" s="2627"/>
      <c r="T29" s="2627"/>
      <c r="U29" s="2627"/>
      <c r="V29" s="2627"/>
      <c r="W29" s="2628"/>
      <c r="X29" s="2632"/>
      <c r="Y29" s="2632"/>
      <c r="Z29" s="2632"/>
      <c r="AA29" s="2632"/>
      <c r="AB29" s="2632"/>
    </row>
    <row r="30" spans="3:28">
      <c r="C30" s="2629"/>
      <c r="D30" s="2630"/>
      <c r="E30" s="2630"/>
      <c r="F30" s="2630"/>
      <c r="G30" s="2630"/>
      <c r="H30" s="2630"/>
      <c r="I30" s="2630"/>
      <c r="J30" s="2630"/>
      <c r="K30" s="2630"/>
      <c r="L30" s="2630"/>
      <c r="M30" s="2630"/>
      <c r="N30" s="2630"/>
      <c r="O30" s="2630"/>
      <c r="P30" s="2630"/>
      <c r="Q30" s="2630"/>
      <c r="R30" s="2630"/>
      <c r="S30" s="2630"/>
      <c r="T30" s="2630"/>
      <c r="U30" s="2630"/>
      <c r="V30" s="2630"/>
      <c r="W30" s="2631"/>
      <c r="X30" s="2632"/>
      <c r="Y30" s="2632"/>
      <c r="Z30" s="2632"/>
      <c r="AA30" s="2632"/>
      <c r="AB30" s="2632"/>
    </row>
    <row r="31" spans="3:28" ht="14.25" thickBot="1"/>
    <row r="32" spans="3:28" ht="14.25" thickTop="1">
      <c r="V32" s="1911" t="s">
        <v>604</v>
      </c>
      <c r="W32" s="1912"/>
      <c r="X32" s="1912"/>
      <c r="Y32" s="1912"/>
      <c r="Z32" s="1912"/>
      <c r="AA32" s="1912"/>
      <c r="AB32" s="1913"/>
    </row>
    <row r="33" spans="22:28" ht="14.25" thickBot="1">
      <c r="V33" s="1914"/>
      <c r="W33" s="1915"/>
      <c r="X33" s="1915"/>
      <c r="Y33" s="1915"/>
      <c r="Z33" s="1915"/>
      <c r="AA33" s="1915"/>
      <c r="AB33" s="1916"/>
    </row>
    <row r="34" spans="22:28" ht="14.25" thickTop="1">
      <c r="W34" s="237"/>
      <c r="X34" s="237"/>
      <c r="Y34" s="237"/>
      <c r="Z34" s="237"/>
      <c r="AA34" s="237"/>
      <c r="AB34" s="237"/>
    </row>
  </sheetData>
  <sheetProtection algorithmName="SHA-512" hashValue="jIDqctfx3J+rJppaR2jgxCITQkqSQTLwX5EltgL3V10cQ+YLr7SKg/9jlXLg/L/iVfMQBH19aMD6vsP6zbhNRA==" saltValue="rG+K4HzbZjZ/djcHvXyKFA==" spinCount="100000" sheet="1" objects="1" scenarios="1"/>
  <mergeCells count="19">
    <mergeCell ref="C4:AB5"/>
    <mergeCell ref="C21:U26"/>
    <mergeCell ref="V24:AB24"/>
    <mergeCell ref="V25:AB26"/>
    <mergeCell ref="V22:AB23"/>
    <mergeCell ref="V21:AB21"/>
    <mergeCell ref="X8:AB8"/>
    <mergeCell ref="X9:AB10"/>
    <mergeCell ref="X11:AB11"/>
    <mergeCell ref="X12:AB13"/>
    <mergeCell ref="X17:AB18"/>
    <mergeCell ref="X16:AB16"/>
    <mergeCell ref="V32:AB33"/>
    <mergeCell ref="C29:W30"/>
    <mergeCell ref="X29:AB30"/>
    <mergeCell ref="C8:W9"/>
    <mergeCell ref="C10:W11"/>
    <mergeCell ref="C12:W13"/>
    <mergeCell ref="C16:W18"/>
  </mergeCells>
  <phoneticPr fontId="35"/>
  <dataValidations count="1">
    <dataValidation type="list" allowBlank="1" showInputMessage="1" showErrorMessage="1" sqref="X29:AB30" xr:uid="{00000000-0002-0000-0D00-000000000000}">
      <formula1>"他都道府県に事業所有り,他都道府県に事業所無し"</formula1>
    </dataValidation>
  </dataValidations>
  <hyperlinks>
    <hyperlink ref="V32" location="事業税に関する事項!C254" tooltip="入力シートへ戻ります。" display="戻る" xr:uid="{00000000-0004-0000-0D00-000000000000}"/>
    <hyperlink ref="W33:AB34" location="事業税に関する事項!C254" tooltip="入力シートへ進みます。" display="ほかの項目の入力に進む。" xr:uid="{00000000-0004-0000-0D00-000001000000}"/>
    <hyperlink ref="V32:AB33" location="入力シート!C250" tooltip="入力シートへ進みます。" display="ほかの項目の入力に進む。" xr:uid="{00000000-0004-0000-0D00-000002000000}"/>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tabColor rgb="FFFFFF00"/>
    <pageSetUpPr fitToPage="1"/>
  </sheetPr>
  <dimension ref="A1:AQ59"/>
  <sheetViews>
    <sheetView showGridLines="0" showRowColHeaders="0" workbookViewId="0">
      <selection activeCell="O52" sqref="O52"/>
    </sheetView>
  </sheetViews>
  <sheetFormatPr defaultRowHeight="13.5"/>
  <cols>
    <col min="1" max="13" width="2.125" style="6" customWidth="1"/>
    <col min="14" max="14" width="3.375" style="6" bestFit="1" customWidth="1"/>
    <col min="15" max="23" width="2.125" style="6" customWidth="1"/>
    <col min="24" max="24" width="3.125" style="6" customWidth="1"/>
    <col min="25" max="69" width="2.125" style="6" customWidth="1"/>
    <col min="70" max="16384" width="9" style="6"/>
  </cols>
  <sheetData>
    <row r="1" spans="1:26">
      <c r="A1" s="966" t="str">
        <f>"令和"&amp;'計算シート（非表示）'!B4-1&amp;"年中に収入がなかった方、または非課税収入のみだった方"</f>
        <v>令和5年中に収入がなかった方、または非課税収入のみだった方</v>
      </c>
      <c r="B1" s="967"/>
      <c r="C1" s="967"/>
      <c r="D1" s="967"/>
      <c r="E1" s="967"/>
      <c r="F1" s="967"/>
      <c r="G1" s="967"/>
      <c r="H1" s="967"/>
      <c r="I1" s="967"/>
      <c r="J1" s="967"/>
      <c r="K1" s="967"/>
      <c r="L1" s="967"/>
      <c r="M1" s="967"/>
      <c r="N1" s="967"/>
      <c r="O1" s="967"/>
      <c r="P1" s="967"/>
      <c r="Q1" s="967"/>
      <c r="R1" s="967"/>
      <c r="S1" s="967"/>
      <c r="T1" s="967"/>
      <c r="U1" s="967"/>
      <c r="V1" s="967"/>
      <c r="W1" s="967"/>
      <c r="X1" s="967"/>
      <c r="Y1" s="967"/>
      <c r="Z1" s="2670"/>
    </row>
    <row r="2" spans="1:26" ht="14.25" thickBot="1">
      <c r="A2" s="968"/>
      <c r="B2" s="969"/>
      <c r="C2" s="969"/>
      <c r="D2" s="969"/>
      <c r="E2" s="969"/>
      <c r="F2" s="969"/>
      <c r="G2" s="969"/>
      <c r="H2" s="969"/>
      <c r="I2" s="969"/>
      <c r="J2" s="969"/>
      <c r="K2" s="969"/>
      <c r="L2" s="969"/>
      <c r="M2" s="969"/>
      <c r="N2" s="969"/>
      <c r="O2" s="969"/>
      <c r="P2" s="969"/>
      <c r="Q2" s="969"/>
      <c r="R2" s="969"/>
      <c r="S2" s="969"/>
      <c r="T2" s="969"/>
      <c r="U2" s="969"/>
      <c r="V2" s="969"/>
      <c r="W2" s="969"/>
      <c r="X2" s="969"/>
      <c r="Y2" s="969"/>
      <c r="Z2" s="2671"/>
    </row>
    <row r="3" spans="1:26">
      <c r="A3" s="753" t="s">
        <v>908</v>
      </c>
      <c r="B3" s="753"/>
      <c r="C3" s="753"/>
      <c r="D3" s="753"/>
      <c r="E3" s="753"/>
      <c r="F3" s="753"/>
      <c r="G3" s="753"/>
      <c r="H3" s="753"/>
      <c r="I3" s="753"/>
      <c r="J3" s="753"/>
      <c r="K3" s="753"/>
      <c r="L3" s="753"/>
      <c r="M3" s="753"/>
      <c r="N3" s="753"/>
      <c r="O3" s="753"/>
      <c r="P3" s="753"/>
      <c r="Q3" s="753"/>
      <c r="R3" s="753"/>
      <c r="S3" s="753"/>
      <c r="T3" s="753"/>
      <c r="U3" s="753"/>
      <c r="V3" s="753"/>
      <c r="W3" s="753"/>
      <c r="X3" s="753"/>
      <c r="Y3" s="753"/>
      <c r="Z3" s="753"/>
    </row>
    <row r="5" spans="1:26">
      <c r="B5" s="68" t="s">
        <v>285</v>
      </c>
      <c r="C5" s="6" t="s">
        <v>280</v>
      </c>
    </row>
    <row r="6" spans="1:26">
      <c r="C6" s="672" t="s">
        <v>274</v>
      </c>
      <c r="D6" s="687"/>
      <c r="E6" s="2663"/>
      <c r="F6" s="2663"/>
      <c r="G6" s="2663"/>
      <c r="H6" s="2663"/>
      <c r="I6" s="2663"/>
      <c r="J6" s="2663"/>
      <c r="K6" s="2663"/>
      <c r="L6" s="672" t="s">
        <v>275</v>
      </c>
      <c r="M6" s="687"/>
      <c r="N6" s="2672"/>
      <c r="O6" s="2673"/>
      <c r="P6" s="2673"/>
      <c r="Q6" s="2673"/>
      <c r="R6" s="2673"/>
      <c r="S6" s="2673"/>
      <c r="T6" s="2673"/>
      <c r="U6" s="2673"/>
      <c r="V6" s="673" t="s">
        <v>286</v>
      </c>
      <c r="W6" s="687"/>
    </row>
    <row r="7" spans="1:26">
      <c r="C7" s="816"/>
      <c r="D7" s="818"/>
      <c r="E7" s="2664"/>
      <c r="F7" s="2664"/>
      <c r="G7" s="2664"/>
      <c r="H7" s="2664"/>
      <c r="I7" s="2664"/>
      <c r="J7" s="2664"/>
      <c r="K7" s="2664"/>
      <c r="L7" s="816"/>
      <c r="M7" s="818"/>
      <c r="N7" s="2674"/>
      <c r="O7" s="2675"/>
      <c r="P7" s="2675"/>
      <c r="Q7" s="2675"/>
      <c r="R7" s="2675"/>
      <c r="S7" s="2675"/>
      <c r="T7" s="2675"/>
      <c r="U7" s="2675"/>
      <c r="V7" s="817"/>
      <c r="W7" s="818"/>
    </row>
    <row r="9" spans="1:26">
      <c r="B9" s="69" t="s">
        <v>285</v>
      </c>
      <c r="C9" s="6" t="s">
        <v>281</v>
      </c>
    </row>
    <row r="10" spans="1:26">
      <c r="C10" s="672" t="s">
        <v>276</v>
      </c>
      <c r="D10" s="673"/>
      <c r="E10" s="673"/>
      <c r="F10" s="687"/>
      <c r="G10" s="2666"/>
      <c r="H10" s="2663"/>
      <c r="I10" s="2668"/>
      <c r="J10" s="2668"/>
      <c r="K10" s="673" t="s">
        <v>277</v>
      </c>
      <c r="L10" s="2663"/>
      <c r="M10" s="2663"/>
      <c r="N10" s="673" t="s">
        <v>278</v>
      </c>
      <c r="O10" s="673" t="s">
        <v>279</v>
      </c>
      <c r="P10" s="673"/>
      <c r="Q10" s="2663"/>
      <c r="R10" s="2663"/>
      <c r="S10" s="2663"/>
      <c r="T10" s="2663"/>
      <c r="U10" s="673" t="s">
        <v>277</v>
      </c>
      <c r="V10" s="2663"/>
      <c r="W10" s="2663"/>
      <c r="X10" s="687" t="s">
        <v>278</v>
      </c>
    </row>
    <row r="11" spans="1:26">
      <c r="C11" s="816"/>
      <c r="D11" s="817"/>
      <c r="E11" s="817"/>
      <c r="F11" s="818"/>
      <c r="G11" s="2667"/>
      <c r="H11" s="2664"/>
      <c r="I11" s="2669"/>
      <c r="J11" s="2669"/>
      <c r="K11" s="817"/>
      <c r="L11" s="2664"/>
      <c r="M11" s="2664"/>
      <c r="N11" s="817"/>
      <c r="O11" s="817"/>
      <c r="P11" s="817"/>
      <c r="Q11" s="2664"/>
      <c r="R11" s="2664"/>
      <c r="S11" s="2664"/>
      <c r="T11" s="2664"/>
      <c r="U11" s="817"/>
      <c r="V11" s="2664"/>
      <c r="W11" s="2664"/>
      <c r="X11" s="818"/>
    </row>
    <row r="13" spans="1:26">
      <c r="B13" s="69" t="s">
        <v>285</v>
      </c>
      <c r="C13" s="6" t="s">
        <v>282</v>
      </c>
    </row>
    <row r="14" spans="1:26">
      <c r="C14" s="6" t="s">
        <v>557</v>
      </c>
    </row>
    <row r="15" spans="1:26">
      <c r="C15" s="569" t="s">
        <v>123</v>
      </c>
      <c r="D15" s="569"/>
      <c r="E15" s="2665"/>
      <c r="F15" s="2665"/>
      <c r="G15" s="2665"/>
      <c r="H15" s="2665"/>
      <c r="I15" s="2665"/>
      <c r="J15" s="2665"/>
      <c r="K15" s="2665"/>
      <c r="L15" s="2665"/>
      <c r="M15" s="2665"/>
      <c r="N15" s="2665"/>
      <c r="O15" s="2665"/>
      <c r="P15" s="2665"/>
      <c r="Q15" s="2665"/>
      <c r="R15" s="2665"/>
      <c r="S15" s="2665"/>
      <c r="T15" s="2665"/>
      <c r="U15" s="2665"/>
      <c r="V15" s="2665"/>
      <c r="W15" s="2665"/>
      <c r="X15" s="2665"/>
      <c r="Y15" s="2665"/>
    </row>
    <row r="16" spans="1:26">
      <c r="C16" s="569"/>
      <c r="D16" s="569"/>
      <c r="E16" s="2665"/>
      <c r="F16" s="2665"/>
      <c r="G16" s="2665"/>
      <c r="H16" s="2665"/>
      <c r="I16" s="2665"/>
      <c r="J16" s="2665"/>
      <c r="K16" s="2665"/>
      <c r="L16" s="2665"/>
      <c r="M16" s="2665"/>
      <c r="N16" s="2665"/>
      <c r="O16" s="2665"/>
      <c r="P16" s="2665"/>
      <c r="Q16" s="2665"/>
      <c r="R16" s="2665"/>
      <c r="S16" s="2665"/>
      <c r="T16" s="2665"/>
      <c r="U16" s="2665"/>
      <c r="V16" s="2665"/>
      <c r="W16" s="2665"/>
      <c r="X16" s="2665"/>
      <c r="Y16" s="2665"/>
    </row>
    <row r="17" spans="1:43">
      <c r="C17" s="569" t="s">
        <v>124</v>
      </c>
      <c r="D17" s="569"/>
      <c r="E17" s="2665"/>
      <c r="F17" s="2665"/>
      <c r="G17" s="2665"/>
      <c r="H17" s="2665"/>
      <c r="I17" s="2665"/>
      <c r="J17" s="2665"/>
      <c r="K17" s="2665"/>
      <c r="L17" s="2665"/>
      <c r="M17" s="2665"/>
      <c r="N17" s="2665"/>
      <c r="O17" s="2665"/>
      <c r="P17" s="2665"/>
      <c r="Q17" s="2665"/>
      <c r="R17" s="2665"/>
      <c r="S17" s="2665"/>
      <c r="T17" s="2665"/>
      <c r="U17" s="2665"/>
      <c r="V17" s="2665"/>
      <c r="W17" s="2665"/>
      <c r="X17" s="2665"/>
      <c r="Y17" s="2665"/>
    </row>
    <row r="18" spans="1:43">
      <c r="C18" s="569"/>
      <c r="D18" s="569"/>
      <c r="E18" s="2665"/>
      <c r="F18" s="2665"/>
      <c r="G18" s="2665"/>
      <c r="H18" s="2665"/>
      <c r="I18" s="2665"/>
      <c r="J18" s="2665"/>
      <c r="K18" s="2665"/>
      <c r="L18" s="2665"/>
      <c r="M18" s="2665"/>
      <c r="N18" s="2665"/>
      <c r="O18" s="2665"/>
      <c r="P18" s="2665"/>
      <c r="Q18" s="2665"/>
      <c r="R18" s="2665"/>
      <c r="S18" s="2665"/>
      <c r="T18" s="2665"/>
      <c r="U18" s="2665"/>
      <c r="V18" s="2665"/>
      <c r="W18" s="2665"/>
      <c r="X18" s="2665"/>
      <c r="Y18" s="2665"/>
    </row>
    <row r="20" spans="1:43">
      <c r="B20" s="69" t="s">
        <v>285</v>
      </c>
      <c r="C20" s="6" t="s">
        <v>283</v>
      </c>
    </row>
    <row r="21" spans="1:43">
      <c r="C21" s="959" t="s">
        <v>293</v>
      </c>
      <c r="D21" s="2676"/>
      <c r="E21" s="2677"/>
      <c r="F21" s="2679"/>
      <c r="G21" s="2680"/>
      <c r="H21" s="2680"/>
      <c r="I21" s="2680"/>
      <c r="J21" s="2680"/>
      <c r="K21" s="2680"/>
      <c r="L21" s="2680"/>
      <c r="M21" s="2680"/>
      <c r="N21" s="2680"/>
      <c r="O21" s="2680"/>
      <c r="P21" s="2680"/>
      <c r="Q21" s="2680"/>
      <c r="R21" s="2680"/>
      <c r="S21" s="2680"/>
      <c r="T21" s="2680"/>
      <c r="U21" s="2680"/>
      <c r="V21" s="2680"/>
      <c r="W21" s="2680"/>
      <c r="X21" s="2680"/>
      <c r="Y21" s="2681"/>
    </row>
    <row r="22" spans="1:43">
      <c r="C22" s="831"/>
      <c r="D22" s="832"/>
      <c r="E22" s="2678"/>
      <c r="F22" s="2682"/>
      <c r="G22" s="2683"/>
      <c r="H22" s="2683"/>
      <c r="I22" s="2683"/>
      <c r="J22" s="2683"/>
      <c r="K22" s="2683"/>
      <c r="L22" s="2683"/>
      <c r="M22" s="2683"/>
      <c r="N22" s="2683"/>
      <c r="O22" s="2683"/>
      <c r="P22" s="2683"/>
      <c r="Q22" s="2683"/>
      <c r="R22" s="2683"/>
      <c r="S22" s="2683"/>
      <c r="T22" s="2683"/>
      <c r="U22" s="2683"/>
      <c r="V22" s="2683"/>
      <c r="W22" s="2683"/>
      <c r="X22" s="2683"/>
      <c r="Y22" s="2684"/>
    </row>
    <row r="24" spans="1:43">
      <c r="B24" s="69" t="s">
        <v>285</v>
      </c>
      <c r="C24" s="6" t="s">
        <v>284</v>
      </c>
    </row>
    <row r="26" spans="1:43" ht="14.25" thickBot="1">
      <c r="B26" s="69" t="s">
        <v>285</v>
      </c>
      <c r="C26" s="650" t="s">
        <v>287</v>
      </c>
      <c r="D26" s="650"/>
      <c r="E26" s="650"/>
      <c r="F26" s="650"/>
      <c r="G26" s="650"/>
      <c r="H26" s="650"/>
      <c r="I26" s="650"/>
      <c r="J26" s="650"/>
      <c r="K26" s="650"/>
      <c r="L26" s="650"/>
      <c r="M26" s="650"/>
      <c r="N26" s="650"/>
      <c r="O26" s="650"/>
      <c r="P26" s="650"/>
    </row>
    <row r="27" spans="1:43" ht="14.25" thickTop="1">
      <c r="C27" s="2665"/>
      <c r="D27" s="2665"/>
      <c r="E27" s="2665"/>
      <c r="F27" s="2665"/>
      <c r="G27" s="2665"/>
      <c r="H27" s="2665"/>
      <c r="I27" s="2665"/>
      <c r="J27" s="2665"/>
      <c r="K27" s="2665"/>
      <c r="L27" s="2665"/>
      <c r="M27" s="2665"/>
      <c r="N27" s="2665"/>
      <c r="O27" s="2665"/>
      <c r="P27" s="2665"/>
      <c r="Q27" s="2665"/>
      <c r="R27" s="2665"/>
      <c r="S27" s="2665"/>
      <c r="T27" s="2665"/>
      <c r="U27" s="2665"/>
      <c r="V27" s="2665"/>
      <c r="W27" s="2665"/>
      <c r="X27" s="2665"/>
      <c r="Y27" s="2665"/>
      <c r="AD27" s="2506" t="s">
        <v>976</v>
      </c>
      <c r="AE27" s="2507"/>
      <c r="AF27" s="2507"/>
      <c r="AG27" s="2507"/>
      <c r="AH27" s="2507"/>
      <c r="AI27" s="2507"/>
      <c r="AJ27" s="2507"/>
      <c r="AK27" s="2507"/>
      <c r="AL27" s="2507"/>
      <c r="AM27" s="2507"/>
      <c r="AN27" s="2507"/>
      <c r="AO27" s="2507"/>
      <c r="AP27" s="2508"/>
      <c r="AQ27" s="287"/>
    </row>
    <row r="28" spans="1:43" ht="14.25" thickBot="1">
      <c r="C28" s="2665"/>
      <c r="D28" s="2665"/>
      <c r="E28" s="2665"/>
      <c r="F28" s="2665"/>
      <c r="G28" s="2665"/>
      <c r="H28" s="2665"/>
      <c r="I28" s="2665"/>
      <c r="J28" s="2665"/>
      <c r="K28" s="2665"/>
      <c r="L28" s="2665"/>
      <c r="M28" s="2665"/>
      <c r="N28" s="2665"/>
      <c r="O28" s="2665"/>
      <c r="P28" s="2665"/>
      <c r="Q28" s="2665"/>
      <c r="R28" s="2665"/>
      <c r="S28" s="2665"/>
      <c r="T28" s="2665"/>
      <c r="U28" s="2665"/>
      <c r="V28" s="2665"/>
      <c r="W28" s="2665"/>
      <c r="X28" s="2665"/>
      <c r="Y28" s="2665"/>
      <c r="AD28" s="2509"/>
      <c r="AE28" s="2510"/>
      <c r="AF28" s="2510"/>
      <c r="AG28" s="2510"/>
      <c r="AH28" s="2510"/>
      <c r="AI28" s="2510"/>
      <c r="AJ28" s="2510"/>
      <c r="AK28" s="2510"/>
      <c r="AL28" s="2510"/>
      <c r="AM28" s="2510"/>
      <c r="AN28" s="2510"/>
      <c r="AO28" s="2510"/>
      <c r="AP28" s="2511"/>
      <c r="AQ28" s="287"/>
    </row>
    <row r="29" spans="1:43" ht="14.25" thickTop="1"/>
    <row r="30" spans="1:43" ht="14.25" thickBo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row>
    <row r="31" spans="1:43" ht="14.25" thickTop="1">
      <c r="A31" s="257"/>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row>
    <row r="32" spans="1:43">
      <c r="B32" s="6" t="s">
        <v>288</v>
      </c>
    </row>
    <row r="33" spans="2:14">
      <c r="B33" s="64" t="s">
        <v>243</v>
      </c>
    </row>
    <row r="34" spans="2:14">
      <c r="B34" s="6" t="str">
        <f>"申告書は、令和"&amp;'計算シート（非表示）'!B4&amp;"年１月１日現在の住所があった市区町村へ提出してください。"</f>
        <v>申告書は、令和6年１月１日現在の住所があった市区町村へ提出してください。</v>
      </c>
    </row>
    <row r="35" spans="2:14">
      <c r="B35" s="6" t="s">
        <v>289</v>
      </c>
    </row>
    <row r="37" spans="2:14">
      <c r="B37" s="64" t="s">
        <v>244</v>
      </c>
    </row>
    <row r="38" spans="2:14">
      <c r="B38" s="6" t="s">
        <v>260</v>
      </c>
    </row>
    <row r="39" spans="2:14">
      <c r="B39" s="6" t="s">
        <v>261</v>
      </c>
    </row>
    <row r="40" spans="2:14" ht="14.25" thickBot="1">
      <c r="B40" s="6" t="s">
        <v>245</v>
      </c>
    </row>
    <row r="41" spans="2:14" ht="20.100000000000001" customHeight="1" thickBot="1">
      <c r="B41" s="2661" t="s">
        <v>246</v>
      </c>
      <c r="C41" s="2662"/>
      <c r="D41" s="2662"/>
      <c r="E41" s="2662"/>
      <c r="F41" s="2662"/>
      <c r="G41" s="2662"/>
      <c r="H41" s="2662"/>
      <c r="I41" s="2662"/>
      <c r="J41" s="2662"/>
      <c r="K41" s="747" t="s">
        <v>247</v>
      </c>
      <c r="L41" s="747"/>
      <c r="M41" s="747"/>
      <c r="N41" s="748"/>
    </row>
    <row r="43" spans="2:14">
      <c r="B43" s="64" t="s">
        <v>250</v>
      </c>
    </row>
    <row r="44" spans="2:14">
      <c r="B44" s="64" t="s">
        <v>272</v>
      </c>
    </row>
    <row r="45" spans="2:14">
      <c r="B45" s="6" t="s">
        <v>251</v>
      </c>
    </row>
    <row r="46" spans="2:14">
      <c r="B46" s="86" t="str">
        <f>"提出期限は、令和"&amp;'計算シート（非表示）'!B4&amp;"年3月15日（金）です。"</f>
        <v>提出期限は、令和6年3月15日（金）です。</v>
      </c>
    </row>
    <row r="48" spans="2:14">
      <c r="B48" s="6" t="s">
        <v>262</v>
      </c>
    </row>
    <row r="49" spans="1:42">
      <c r="B49" s="6" t="s">
        <v>252</v>
      </c>
    </row>
    <row r="50" spans="1:42">
      <c r="B50" s="6" t="s">
        <v>253</v>
      </c>
    </row>
    <row r="51" spans="1:42">
      <c r="B51" s="6" t="s">
        <v>254</v>
      </c>
    </row>
    <row r="53" spans="1:42">
      <c r="B53" s="6" t="s">
        <v>255</v>
      </c>
    </row>
    <row r="54" spans="1:42">
      <c r="B54" s="6" t="s">
        <v>256</v>
      </c>
    </row>
    <row r="55" spans="1:42">
      <c r="B55" s="6" t="s">
        <v>257</v>
      </c>
    </row>
    <row r="56" spans="1:42">
      <c r="B56" s="6" t="s">
        <v>258</v>
      </c>
    </row>
    <row r="58" spans="1:42" ht="14.25" thickBo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row>
    <row r="59" spans="1:42" ht="14.25" thickTop="1"/>
  </sheetData>
  <sheetProtection algorithmName="SHA-512" hashValue="e+/6J4vxuxy9X0TdMnRcykJlvNOl7Ym/+bWpH5Bstj0SyO1IYAyI8hSCIX0KZ3IwTqzn2irwmUhHAC0ezxuX3Q==" saltValue="Wg77Wd1Wt36RVXAABeSjFQ==" spinCount="100000" sheet="1" objects="1" scenarios="1"/>
  <mergeCells count="30">
    <mergeCell ref="AD27:AP28"/>
    <mergeCell ref="A1:Z2"/>
    <mergeCell ref="C6:D7"/>
    <mergeCell ref="E6:K7"/>
    <mergeCell ref="L6:M7"/>
    <mergeCell ref="N6:U7"/>
    <mergeCell ref="V6:W7"/>
    <mergeCell ref="A3:Z3"/>
    <mergeCell ref="E17:Y18"/>
    <mergeCell ref="C21:E22"/>
    <mergeCell ref="F21:Y22"/>
    <mergeCell ref="Q10:R11"/>
    <mergeCell ref="S10:T11"/>
    <mergeCell ref="U10:U11"/>
    <mergeCell ref="B41:J41"/>
    <mergeCell ref="K41:N41"/>
    <mergeCell ref="V10:W11"/>
    <mergeCell ref="X10:X11"/>
    <mergeCell ref="C27:Y28"/>
    <mergeCell ref="C26:P26"/>
    <mergeCell ref="C17:D18"/>
    <mergeCell ref="C10:F11"/>
    <mergeCell ref="G10:H11"/>
    <mergeCell ref="I10:J11"/>
    <mergeCell ref="K10:K11"/>
    <mergeCell ref="L10:M11"/>
    <mergeCell ref="N10:N11"/>
    <mergeCell ref="O10:P11"/>
    <mergeCell ref="C15:D16"/>
    <mergeCell ref="E15:Y16"/>
  </mergeCells>
  <phoneticPr fontId="35"/>
  <conditionalFormatting sqref="F21">
    <cfRule type="expression" dxfId="6" priority="9">
      <formula>AND($B$20="■",$F$21="")</formula>
    </cfRule>
  </conditionalFormatting>
  <conditionalFormatting sqref="E6:K7">
    <cfRule type="expression" dxfId="5" priority="8">
      <formula>AND($B$5="■",$E$6="")</formula>
    </cfRule>
  </conditionalFormatting>
  <conditionalFormatting sqref="N6:U7">
    <cfRule type="expression" dxfId="4" priority="7">
      <formula>AND($E$6&lt;&gt;"",$N$6="")</formula>
    </cfRule>
  </conditionalFormatting>
  <conditionalFormatting sqref="I10:J11">
    <cfRule type="expression" dxfId="3" priority="5">
      <formula>AND($B$9="■",$I$10="")</formula>
    </cfRule>
  </conditionalFormatting>
  <conditionalFormatting sqref="L10:M11">
    <cfRule type="expression" dxfId="2" priority="4">
      <formula>AND($B$9="■",$I$10&lt;&gt;"",$L$10="")</formula>
    </cfRule>
  </conditionalFormatting>
  <conditionalFormatting sqref="S10:T11">
    <cfRule type="expression" dxfId="1" priority="3">
      <formula>AND($B$9="■",$L$10&lt;&gt;"",$S$10="")</formula>
    </cfRule>
  </conditionalFormatting>
  <conditionalFormatting sqref="V10:W11">
    <cfRule type="expression" dxfId="0" priority="2">
      <formula>AND($B$9="■",$S$10&lt;&gt;"",$V$10="")</formula>
    </cfRule>
  </conditionalFormatting>
  <dataValidations count="2">
    <dataValidation type="list" allowBlank="1" showInputMessage="1" showErrorMessage="1" sqref="B5 B26 B24 B20 B13:B14 B9" xr:uid="{00000000-0002-0000-0E00-000000000000}">
      <formula1>"□,■"</formula1>
    </dataValidation>
    <dataValidation type="list" allowBlank="1" showInputMessage="1" showErrorMessage="1" sqref="G10:H11 Q10:R11" xr:uid="{00000000-0002-0000-0E00-000001000000}">
      <formula1>"令和,平成"</formula1>
    </dataValidation>
  </dataValidations>
  <hyperlinks>
    <hyperlink ref="K41" location="印刷用申告書!A1" display="表示する" xr:uid="{00000000-0004-0000-0E00-000000000000}"/>
    <hyperlink ref="AD27:AP28" location="入力シート!A39" display="ほかの所得等の入力に進む。" xr:uid="{00000000-0004-0000-0E00-000001000000}"/>
    <hyperlink ref="K41:N41" location="'印刷用申告書（入力はできません）'!Print_Area" display="表示する" xr:uid="{00000000-0004-0000-0E00-000002000000}"/>
  </hyperlinks>
  <pageMargins left="0.7" right="0.7" top="0.75" bottom="0.75" header="0.3" footer="0.3"/>
  <pageSetup paperSize="9" scale="9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00B0F0"/>
    <pageSetUpPr fitToPage="1"/>
  </sheetPr>
  <dimension ref="B1:Y39"/>
  <sheetViews>
    <sheetView showGridLines="0" showRowColHeaders="0" tabSelected="1" zoomScaleNormal="100" workbookViewId="0">
      <selection activeCell="B2" sqref="B2:Y3"/>
    </sheetView>
  </sheetViews>
  <sheetFormatPr defaultColWidth="3.625" defaultRowHeight="13.5"/>
  <cols>
    <col min="1" max="16384" width="3.625" style="2"/>
  </cols>
  <sheetData>
    <row r="1" spans="2:25" ht="14.25" thickBot="1"/>
    <row r="2" spans="2:25">
      <c r="B2" s="543" t="str">
        <f>"令和"&amp;'計算シート（非表示）'!B4&amp;"年度　市民税県民税申告書作成シート（総合課税用）"</f>
        <v>令和6年度　市民税県民税申告書作成シート（総合課税用）</v>
      </c>
      <c r="C2" s="544"/>
      <c r="D2" s="544"/>
      <c r="E2" s="544"/>
      <c r="F2" s="544"/>
      <c r="G2" s="544"/>
      <c r="H2" s="544"/>
      <c r="I2" s="544"/>
      <c r="J2" s="544"/>
      <c r="K2" s="544"/>
      <c r="L2" s="544"/>
      <c r="M2" s="544"/>
      <c r="N2" s="544"/>
      <c r="O2" s="544"/>
      <c r="P2" s="544"/>
      <c r="Q2" s="544"/>
      <c r="R2" s="544"/>
      <c r="S2" s="544"/>
      <c r="T2" s="544"/>
      <c r="U2" s="544"/>
      <c r="V2" s="544"/>
      <c r="W2" s="544"/>
      <c r="X2" s="544"/>
      <c r="Y2" s="545"/>
    </row>
    <row r="3" spans="2:25" ht="14.25" thickBot="1">
      <c r="B3" s="546"/>
      <c r="C3" s="547"/>
      <c r="D3" s="547"/>
      <c r="E3" s="547"/>
      <c r="F3" s="547"/>
      <c r="G3" s="547"/>
      <c r="H3" s="547"/>
      <c r="I3" s="547"/>
      <c r="J3" s="547"/>
      <c r="K3" s="547"/>
      <c r="L3" s="547"/>
      <c r="M3" s="547"/>
      <c r="N3" s="547"/>
      <c r="O3" s="547"/>
      <c r="P3" s="547"/>
      <c r="Q3" s="547"/>
      <c r="R3" s="547"/>
      <c r="S3" s="547"/>
      <c r="T3" s="547"/>
      <c r="U3" s="547"/>
      <c r="V3" s="547"/>
      <c r="W3" s="547"/>
      <c r="X3" s="547"/>
      <c r="Y3" s="548"/>
    </row>
    <row r="4" spans="2:25">
      <c r="B4" s="6"/>
      <c r="C4" s="6"/>
      <c r="D4" s="6"/>
      <c r="E4" s="6"/>
      <c r="F4" s="6"/>
      <c r="G4" s="6"/>
      <c r="H4" s="6"/>
      <c r="I4" s="6"/>
      <c r="J4" s="6"/>
      <c r="K4" s="6"/>
      <c r="L4" s="6"/>
      <c r="M4" s="6"/>
      <c r="N4" s="6"/>
      <c r="O4" s="6"/>
      <c r="P4" s="6"/>
      <c r="Q4" s="6"/>
      <c r="R4" s="6"/>
      <c r="S4" s="6"/>
      <c r="T4" s="6"/>
      <c r="U4" s="6"/>
      <c r="V4" s="6"/>
      <c r="W4" s="6"/>
      <c r="X4" s="6"/>
      <c r="Y4" s="6"/>
    </row>
    <row r="5" spans="2:25">
      <c r="B5" s="6"/>
      <c r="C5" s="551" t="str">
        <f>"　令和"&amp;'計算シート（非表示）'!B4&amp;"年度分　市民税県民税申告書が作成できます。
　申告書を作成する際は、以下の注意事項を確認のうえ、次の画面に進んでください。"</f>
        <v>　令和6年度分　市民税県民税申告書が作成できます。
　申告書を作成する際は、以下の注意事項を確認のうえ、次の画面に進んでください。</v>
      </c>
      <c r="D5" s="551"/>
      <c r="E5" s="551"/>
      <c r="F5" s="551"/>
      <c r="G5" s="551"/>
      <c r="H5" s="551"/>
      <c r="I5" s="551"/>
      <c r="J5" s="551"/>
      <c r="K5" s="551"/>
      <c r="L5" s="551"/>
      <c r="M5" s="551"/>
      <c r="N5" s="551"/>
      <c r="O5" s="551"/>
      <c r="P5" s="551"/>
      <c r="Q5" s="551"/>
      <c r="R5" s="551"/>
      <c r="S5" s="551"/>
      <c r="T5" s="551"/>
      <c r="U5" s="551"/>
      <c r="V5" s="551"/>
      <c r="W5" s="551"/>
      <c r="X5" s="551"/>
      <c r="Y5" s="551"/>
    </row>
    <row r="6" spans="2:25">
      <c r="B6" s="6"/>
      <c r="C6" s="551"/>
      <c r="D6" s="551"/>
      <c r="E6" s="551"/>
      <c r="F6" s="551"/>
      <c r="G6" s="551"/>
      <c r="H6" s="551"/>
      <c r="I6" s="551"/>
      <c r="J6" s="551"/>
      <c r="K6" s="551"/>
      <c r="L6" s="551"/>
      <c r="M6" s="551"/>
      <c r="N6" s="551"/>
      <c r="O6" s="551"/>
      <c r="P6" s="551"/>
      <c r="Q6" s="551"/>
      <c r="R6" s="551"/>
      <c r="S6" s="551"/>
      <c r="T6" s="551"/>
      <c r="U6" s="551"/>
      <c r="V6" s="551"/>
      <c r="W6" s="551"/>
      <c r="X6" s="551"/>
      <c r="Y6" s="551"/>
    </row>
    <row r="7" spans="2:25">
      <c r="B7" s="6"/>
      <c r="C7" s="551" t="s">
        <v>555</v>
      </c>
      <c r="D7" s="551"/>
      <c r="E7" s="551"/>
      <c r="F7" s="551"/>
      <c r="G7" s="551"/>
      <c r="H7" s="551"/>
      <c r="I7" s="551"/>
      <c r="J7" s="551"/>
      <c r="K7" s="551"/>
      <c r="L7" s="551"/>
      <c r="M7" s="551"/>
      <c r="N7" s="551"/>
      <c r="O7" s="551"/>
      <c r="P7" s="551"/>
      <c r="Q7" s="551"/>
      <c r="R7" s="551"/>
      <c r="S7" s="551"/>
      <c r="T7" s="551"/>
      <c r="U7" s="551"/>
      <c r="V7" s="551"/>
      <c r="W7" s="551"/>
      <c r="X7" s="551"/>
      <c r="Y7" s="551"/>
    </row>
    <row r="8" spans="2:25">
      <c r="B8" s="6"/>
      <c r="C8" s="551"/>
      <c r="D8" s="551"/>
      <c r="E8" s="551"/>
      <c r="F8" s="551"/>
      <c r="G8" s="551"/>
      <c r="H8" s="551"/>
      <c r="I8" s="551"/>
      <c r="J8" s="551"/>
      <c r="K8" s="551"/>
      <c r="L8" s="551"/>
      <c r="M8" s="551"/>
      <c r="N8" s="551"/>
      <c r="O8" s="551"/>
      <c r="P8" s="551"/>
      <c r="Q8" s="551"/>
      <c r="R8" s="551"/>
      <c r="S8" s="551"/>
      <c r="T8" s="551"/>
      <c r="U8" s="551"/>
      <c r="V8" s="551"/>
      <c r="W8" s="551"/>
      <c r="X8" s="551"/>
      <c r="Y8" s="551"/>
    </row>
    <row r="9" spans="2:25" ht="14.25" thickBot="1">
      <c r="B9" s="6"/>
      <c r="C9" s="92"/>
      <c r="D9" s="92"/>
      <c r="E9" s="92"/>
      <c r="F9" s="92"/>
      <c r="G9" s="92"/>
      <c r="H9" s="92"/>
      <c r="I9" s="92"/>
      <c r="J9" s="92"/>
      <c r="K9" s="92"/>
      <c r="L9" s="92"/>
      <c r="M9" s="92"/>
      <c r="N9" s="92"/>
      <c r="O9" s="92"/>
      <c r="P9" s="92"/>
      <c r="Q9" s="92"/>
      <c r="R9" s="92"/>
      <c r="S9" s="92"/>
      <c r="T9" s="92"/>
      <c r="U9" s="92"/>
      <c r="V9" s="92"/>
      <c r="W9" s="92"/>
      <c r="X9" s="92"/>
      <c r="Y9" s="92"/>
    </row>
    <row r="10" spans="2:25" ht="18" thickTop="1">
      <c r="B10" s="100" t="s">
        <v>553</v>
      </c>
      <c r="C10" s="51"/>
      <c r="D10" s="51"/>
      <c r="E10" s="51"/>
      <c r="F10" s="51"/>
      <c r="G10" s="51"/>
      <c r="H10" s="51"/>
      <c r="I10" s="51"/>
      <c r="J10" s="51"/>
      <c r="K10" s="51"/>
      <c r="L10" s="51"/>
      <c r="M10" s="51"/>
      <c r="N10" s="51"/>
      <c r="O10" s="51"/>
      <c r="P10" s="51"/>
      <c r="Q10" s="51"/>
      <c r="R10" s="51"/>
      <c r="S10" s="51"/>
      <c r="T10" s="51"/>
      <c r="U10" s="51"/>
      <c r="V10" s="51"/>
      <c r="W10" s="51"/>
      <c r="X10" s="51"/>
      <c r="Y10" s="101"/>
    </row>
    <row r="11" spans="2:25" ht="13.5" customHeight="1">
      <c r="B11" s="102" t="s">
        <v>318</v>
      </c>
      <c r="C11" s="552" t="str">
        <f>"このファイルでは、「令和"&amp;'計算シート（非表示）'!B4&amp;"年度市民税・県民税申告書」を作成することができます。"</f>
        <v>このファイルでは、「令和6年度市民税・県民税申告書」を作成することができます。</v>
      </c>
      <c r="D11" s="552"/>
      <c r="E11" s="552"/>
      <c r="F11" s="552"/>
      <c r="G11" s="552"/>
      <c r="H11" s="552"/>
      <c r="I11" s="552"/>
      <c r="J11" s="552"/>
      <c r="K11" s="552"/>
      <c r="L11" s="552"/>
      <c r="M11" s="552"/>
      <c r="N11" s="552"/>
      <c r="O11" s="552"/>
      <c r="P11" s="552"/>
      <c r="Q11" s="552"/>
      <c r="R11" s="552"/>
      <c r="S11" s="552"/>
      <c r="T11" s="552"/>
      <c r="U11" s="552"/>
      <c r="V11" s="552"/>
      <c r="W11" s="552"/>
      <c r="X11" s="552"/>
      <c r="Y11" s="553"/>
    </row>
    <row r="12" spans="2:25" ht="13.5" customHeight="1">
      <c r="B12" s="102" t="s">
        <v>318</v>
      </c>
      <c r="C12" s="552" t="s">
        <v>631</v>
      </c>
      <c r="D12" s="552"/>
      <c r="E12" s="552"/>
      <c r="F12" s="552"/>
      <c r="G12" s="552"/>
      <c r="H12" s="552"/>
      <c r="I12" s="552"/>
      <c r="J12" s="552"/>
      <c r="K12" s="552"/>
      <c r="L12" s="552"/>
      <c r="M12" s="552"/>
      <c r="N12" s="552"/>
      <c r="O12" s="552"/>
      <c r="P12" s="552"/>
      <c r="Q12" s="552"/>
      <c r="R12" s="552"/>
      <c r="S12" s="552"/>
      <c r="T12" s="552"/>
      <c r="U12" s="552"/>
      <c r="V12" s="552"/>
      <c r="W12" s="552"/>
      <c r="X12" s="552"/>
      <c r="Y12" s="553"/>
    </row>
    <row r="13" spans="2:25" ht="13.5" customHeight="1">
      <c r="B13" s="102"/>
      <c r="C13" s="552" t="s">
        <v>632</v>
      </c>
      <c r="D13" s="552"/>
      <c r="E13" s="552"/>
      <c r="F13" s="552"/>
      <c r="G13" s="552"/>
      <c r="H13" s="552"/>
      <c r="I13" s="552"/>
      <c r="J13" s="552"/>
      <c r="K13" s="552"/>
      <c r="L13" s="552"/>
      <c r="M13" s="552"/>
      <c r="N13" s="552"/>
      <c r="O13" s="552"/>
      <c r="P13" s="552"/>
      <c r="Q13" s="552"/>
      <c r="R13" s="552"/>
      <c r="S13" s="552"/>
      <c r="T13" s="552"/>
      <c r="U13" s="552"/>
      <c r="V13" s="552"/>
      <c r="W13" s="552"/>
      <c r="X13" s="552"/>
      <c r="Y13" s="553"/>
    </row>
    <row r="14" spans="2:25" ht="13.5" customHeight="1">
      <c r="B14" s="102" t="s">
        <v>318</v>
      </c>
      <c r="C14" s="552" t="s">
        <v>731</v>
      </c>
      <c r="D14" s="552"/>
      <c r="E14" s="552"/>
      <c r="F14" s="552"/>
      <c r="G14" s="552"/>
      <c r="H14" s="552"/>
      <c r="I14" s="552"/>
      <c r="J14" s="552"/>
      <c r="K14" s="552"/>
      <c r="L14" s="552"/>
      <c r="M14" s="552"/>
      <c r="N14" s="552"/>
      <c r="O14" s="552"/>
      <c r="P14" s="552"/>
      <c r="Q14" s="552"/>
      <c r="R14" s="552"/>
      <c r="S14" s="552"/>
      <c r="T14" s="552"/>
      <c r="U14" s="552"/>
      <c r="V14" s="552"/>
      <c r="W14" s="552"/>
      <c r="X14" s="552"/>
      <c r="Y14" s="553"/>
    </row>
    <row r="15" spans="2:25" ht="13.5" customHeight="1">
      <c r="B15" s="102" t="s">
        <v>318</v>
      </c>
      <c r="C15" s="552" t="s">
        <v>523</v>
      </c>
      <c r="D15" s="552"/>
      <c r="E15" s="552"/>
      <c r="F15" s="552"/>
      <c r="G15" s="552"/>
      <c r="H15" s="552"/>
      <c r="I15" s="552"/>
      <c r="J15" s="552"/>
      <c r="K15" s="552"/>
      <c r="L15" s="552"/>
      <c r="M15" s="552"/>
      <c r="N15" s="552"/>
      <c r="O15" s="552"/>
      <c r="P15" s="552"/>
      <c r="Q15" s="552"/>
      <c r="R15" s="552"/>
      <c r="S15" s="552"/>
      <c r="T15" s="552"/>
      <c r="U15" s="552"/>
      <c r="V15" s="552"/>
      <c r="W15" s="552"/>
      <c r="X15" s="552"/>
      <c r="Y15" s="553"/>
    </row>
    <row r="16" spans="2:25" ht="13.5" hidden="1" customHeight="1">
      <c r="B16" s="102"/>
      <c r="C16" s="552"/>
      <c r="D16" s="552"/>
      <c r="E16" s="552"/>
      <c r="F16" s="552"/>
      <c r="G16" s="552"/>
      <c r="H16" s="552"/>
      <c r="I16" s="552"/>
      <c r="J16" s="552"/>
      <c r="K16" s="552"/>
      <c r="L16" s="552"/>
      <c r="M16" s="552"/>
      <c r="N16" s="552"/>
      <c r="O16" s="552"/>
      <c r="P16" s="552"/>
      <c r="Q16" s="552"/>
      <c r="R16" s="552"/>
      <c r="S16" s="552"/>
      <c r="T16" s="552"/>
      <c r="U16" s="552"/>
      <c r="V16" s="552"/>
      <c r="W16" s="552"/>
      <c r="X16" s="552"/>
      <c r="Y16" s="553"/>
    </row>
    <row r="17" spans="2:25" ht="13.5" hidden="1" customHeight="1">
      <c r="B17" s="102" t="s">
        <v>318</v>
      </c>
      <c r="C17" s="549" t="s">
        <v>994</v>
      </c>
      <c r="D17" s="549"/>
      <c r="E17" s="549"/>
      <c r="F17" s="549"/>
      <c r="G17" s="549"/>
      <c r="H17" s="549"/>
      <c r="I17" s="549"/>
      <c r="J17" s="549"/>
      <c r="K17" s="549"/>
      <c r="L17" s="549"/>
      <c r="M17" s="549"/>
      <c r="N17" s="549"/>
      <c r="O17" s="549"/>
      <c r="P17" s="549"/>
      <c r="Q17" s="549"/>
      <c r="R17" s="549"/>
      <c r="S17" s="549"/>
      <c r="T17" s="549"/>
      <c r="U17" s="549"/>
      <c r="V17" s="549"/>
      <c r="W17" s="549"/>
      <c r="X17" s="549"/>
      <c r="Y17" s="550"/>
    </row>
    <row r="18" spans="2:25" ht="13.5" customHeight="1">
      <c r="B18" s="102" t="s">
        <v>594</v>
      </c>
      <c r="C18" s="549"/>
      <c r="D18" s="549"/>
      <c r="E18" s="549"/>
      <c r="F18" s="549"/>
      <c r="G18" s="549"/>
      <c r="H18" s="549"/>
      <c r="I18" s="549"/>
      <c r="J18" s="549"/>
      <c r="K18" s="549"/>
      <c r="L18" s="549"/>
      <c r="M18" s="549"/>
      <c r="N18" s="549"/>
      <c r="O18" s="549"/>
      <c r="P18" s="549"/>
      <c r="Q18" s="549"/>
      <c r="R18" s="549"/>
      <c r="S18" s="549"/>
      <c r="T18" s="549"/>
      <c r="U18" s="549"/>
      <c r="V18" s="549"/>
      <c r="W18" s="549"/>
      <c r="X18" s="549"/>
      <c r="Y18" s="550"/>
    </row>
    <row r="19" spans="2:25" ht="13.5" customHeight="1">
      <c r="B19" s="102" t="s">
        <v>318</v>
      </c>
      <c r="C19" s="549" t="s">
        <v>995</v>
      </c>
      <c r="D19" s="549"/>
      <c r="E19" s="549"/>
      <c r="F19" s="549"/>
      <c r="G19" s="549"/>
      <c r="H19" s="549"/>
      <c r="I19" s="549"/>
      <c r="J19" s="549"/>
      <c r="K19" s="549"/>
      <c r="L19" s="549"/>
      <c r="M19" s="549"/>
      <c r="N19" s="549"/>
      <c r="O19" s="549"/>
      <c r="P19" s="549"/>
      <c r="Q19" s="549"/>
      <c r="R19" s="549"/>
      <c r="S19" s="549"/>
      <c r="T19" s="549"/>
      <c r="U19" s="549"/>
      <c r="V19" s="549"/>
      <c r="W19" s="549"/>
      <c r="X19" s="549"/>
      <c r="Y19" s="550"/>
    </row>
    <row r="20" spans="2:25" ht="13.5" customHeight="1">
      <c r="B20" s="102" t="s">
        <v>337</v>
      </c>
      <c r="C20" s="549" t="s">
        <v>981</v>
      </c>
      <c r="D20" s="549"/>
      <c r="E20" s="549"/>
      <c r="F20" s="549"/>
      <c r="G20" s="549"/>
      <c r="H20" s="549"/>
      <c r="I20" s="549"/>
      <c r="J20" s="549"/>
      <c r="K20" s="549"/>
      <c r="L20" s="549"/>
      <c r="M20" s="549"/>
      <c r="N20" s="549"/>
      <c r="O20" s="549"/>
      <c r="P20" s="549"/>
      <c r="Q20" s="549"/>
      <c r="R20" s="549"/>
      <c r="S20" s="549"/>
      <c r="T20" s="549"/>
      <c r="U20" s="549"/>
      <c r="V20" s="549"/>
      <c r="W20" s="549"/>
      <c r="X20" s="549"/>
      <c r="Y20" s="550"/>
    </row>
    <row r="21" spans="2:25" ht="13.5" customHeight="1">
      <c r="B21" s="102"/>
      <c r="C21" s="549"/>
      <c r="D21" s="549"/>
      <c r="E21" s="549"/>
      <c r="F21" s="549"/>
      <c r="G21" s="549"/>
      <c r="H21" s="549"/>
      <c r="I21" s="549"/>
      <c r="J21" s="549"/>
      <c r="K21" s="549"/>
      <c r="L21" s="549"/>
      <c r="M21" s="549"/>
      <c r="N21" s="549"/>
      <c r="O21" s="549"/>
      <c r="P21" s="549"/>
      <c r="Q21" s="549"/>
      <c r="R21" s="549"/>
      <c r="S21" s="549"/>
      <c r="T21" s="549"/>
      <c r="U21" s="549"/>
      <c r="V21" s="549"/>
      <c r="W21" s="549"/>
      <c r="X21" s="549"/>
      <c r="Y21" s="550"/>
    </row>
    <row r="22" spans="2:25" ht="14.25" thickBot="1">
      <c r="B22" s="104"/>
      <c r="C22" s="109" t="s">
        <v>985</v>
      </c>
      <c r="D22" s="97"/>
      <c r="E22" s="97"/>
      <c r="F22" s="97"/>
      <c r="G22" s="97"/>
      <c r="H22" s="97"/>
      <c r="I22" s="97"/>
      <c r="J22" s="97"/>
      <c r="K22" s="97"/>
      <c r="L22" s="97"/>
      <c r="M22" s="97"/>
      <c r="N22" s="97"/>
      <c r="O22" s="97"/>
      <c r="P22" s="97"/>
      <c r="Q22" s="97"/>
      <c r="R22" s="97"/>
      <c r="S22" s="97"/>
      <c r="T22" s="97"/>
      <c r="U22" s="97"/>
      <c r="V22" s="97"/>
      <c r="W22" s="97"/>
      <c r="X22" s="97"/>
      <c r="Y22" s="98"/>
    </row>
    <row r="23" spans="2:25" ht="15" thickTop="1" thickBot="1">
      <c r="B23" s="94"/>
      <c r="C23" s="93"/>
      <c r="D23" s="93"/>
      <c r="E23" s="93"/>
      <c r="F23" s="93"/>
      <c r="G23" s="93"/>
      <c r="H23" s="93"/>
      <c r="I23" s="93"/>
      <c r="J23" s="93"/>
      <c r="K23" s="93"/>
      <c r="L23" s="93"/>
      <c r="M23" s="93"/>
      <c r="N23" s="93"/>
      <c r="O23" s="93"/>
      <c r="P23" s="93"/>
      <c r="Q23" s="93"/>
      <c r="R23" s="93"/>
      <c r="S23" s="93"/>
      <c r="T23" s="93"/>
      <c r="U23" s="93"/>
      <c r="V23" s="93"/>
      <c r="W23" s="93"/>
      <c r="X23" s="93"/>
      <c r="Y23" s="93"/>
    </row>
    <row r="24" spans="2:25" ht="14.25" thickTop="1">
      <c r="B24" s="556" t="s">
        <v>327</v>
      </c>
      <c r="C24" s="557"/>
      <c r="D24" s="557"/>
      <c r="E24" s="557"/>
      <c r="F24" s="557"/>
      <c r="G24" s="95"/>
      <c r="H24" s="95"/>
      <c r="I24" s="95"/>
      <c r="J24" s="95"/>
      <c r="K24" s="95"/>
      <c r="L24" s="95"/>
      <c r="M24" s="95"/>
      <c r="N24" s="95"/>
      <c r="O24" s="95"/>
      <c r="P24" s="95"/>
      <c r="Q24" s="95"/>
      <c r="R24" s="95"/>
      <c r="S24" s="95"/>
      <c r="T24" s="95"/>
      <c r="U24" s="95"/>
      <c r="V24" s="95"/>
      <c r="W24" s="95"/>
      <c r="X24" s="95"/>
      <c r="Y24" s="96"/>
    </row>
    <row r="25" spans="2:25">
      <c r="B25" s="558"/>
      <c r="C25" s="559"/>
      <c r="D25" s="559"/>
      <c r="E25" s="559"/>
      <c r="F25" s="559"/>
      <c r="G25" s="93"/>
      <c r="H25" s="93"/>
      <c r="I25" s="93"/>
      <c r="J25" s="93"/>
      <c r="K25" s="93"/>
      <c r="L25" s="93"/>
      <c r="M25" s="93"/>
      <c r="N25" s="93"/>
      <c r="O25" s="93"/>
      <c r="P25" s="93"/>
      <c r="Q25" s="93"/>
      <c r="R25" s="93"/>
      <c r="S25" s="93"/>
      <c r="T25" s="93"/>
      <c r="U25" s="93"/>
      <c r="V25" s="93"/>
      <c r="W25" s="93"/>
      <c r="X25" s="93"/>
      <c r="Y25" s="103"/>
    </row>
    <row r="26" spans="2:25">
      <c r="B26" s="102"/>
      <c r="C26" s="554" t="s">
        <v>603</v>
      </c>
      <c r="D26" s="554"/>
      <c r="E26" s="554"/>
      <c r="F26" s="554"/>
      <c r="G26" s="554"/>
      <c r="H26" s="554"/>
      <c r="I26" s="554"/>
      <c r="J26" s="554"/>
      <c r="K26" s="554"/>
      <c r="L26" s="554"/>
      <c r="M26" s="554"/>
      <c r="N26" s="554"/>
      <c r="O26" s="554"/>
      <c r="P26" s="554"/>
      <c r="Q26" s="554"/>
      <c r="R26" s="554"/>
      <c r="S26" s="554"/>
      <c r="T26" s="554"/>
      <c r="U26" s="554"/>
      <c r="V26" s="554"/>
      <c r="W26" s="554"/>
      <c r="X26" s="554"/>
      <c r="Y26" s="555"/>
    </row>
    <row r="27" spans="2:25">
      <c r="B27" s="102"/>
      <c r="C27" s="11" t="s">
        <v>630</v>
      </c>
      <c r="D27" s="11"/>
      <c r="E27" s="11"/>
      <c r="F27" s="11"/>
      <c r="G27" s="11"/>
      <c r="H27" s="11"/>
      <c r="I27" s="11"/>
      <c r="J27" s="11"/>
      <c r="K27" s="11"/>
      <c r="L27" s="11"/>
      <c r="M27" s="11"/>
      <c r="N27" s="11"/>
      <c r="O27" s="11"/>
      <c r="P27" s="11"/>
      <c r="Q27" s="11"/>
      <c r="R27" s="11"/>
      <c r="S27" s="11"/>
      <c r="T27" s="11"/>
      <c r="U27" s="11"/>
      <c r="V27" s="11"/>
      <c r="W27" s="11"/>
      <c r="X27" s="11"/>
      <c r="Y27" s="242"/>
    </row>
    <row r="28" spans="2:25" ht="14.25" thickBot="1">
      <c r="B28" s="104"/>
      <c r="C28" s="243"/>
      <c r="D28" s="243"/>
      <c r="E28" s="243"/>
      <c r="F28" s="243"/>
      <c r="G28" s="243"/>
      <c r="H28" s="243"/>
      <c r="I28" s="243"/>
      <c r="J28" s="243"/>
      <c r="K28" s="243"/>
      <c r="L28" s="243"/>
      <c r="M28" s="243"/>
      <c r="N28" s="243"/>
      <c r="O28" s="243"/>
      <c r="P28" s="243"/>
      <c r="Q28" s="243"/>
      <c r="R28" s="243"/>
      <c r="S28" s="243"/>
      <c r="T28" s="243"/>
      <c r="U28" s="243"/>
      <c r="V28" s="243"/>
      <c r="W28" s="243"/>
      <c r="X28" s="243"/>
      <c r="Y28" s="244"/>
    </row>
    <row r="29" spans="2:25" ht="14.25" thickTop="1">
      <c r="B29" s="6"/>
      <c r="C29" s="6"/>
      <c r="D29" s="6"/>
      <c r="E29" s="6"/>
      <c r="F29" s="6"/>
      <c r="G29" s="6"/>
      <c r="H29" s="6"/>
      <c r="I29" s="6"/>
      <c r="J29" s="6"/>
      <c r="K29" s="6"/>
      <c r="L29" s="6"/>
      <c r="M29" s="6"/>
      <c r="N29" s="6"/>
      <c r="O29" s="6"/>
      <c r="P29" s="6"/>
      <c r="Q29" s="6"/>
      <c r="R29" s="6"/>
      <c r="S29" s="6"/>
      <c r="T29" s="6"/>
      <c r="U29" s="6"/>
      <c r="V29" s="6"/>
      <c r="W29" s="6"/>
      <c r="X29" s="6"/>
      <c r="Y29" s="6"/>
    </row>
    <row r="30" spans="2:25" ht="9.9499999999999993" customHeight="1">
      <c r="B30" s="10"/>
      <c r="C30" s="6"/>
      <c r="D30" s="6"/>
      <c r="E30" s="6"/>
      <c r="F30" s="6"/>
      <c r="G30" s="6"/>
      <c r="H30" s="6"/>
      <c r="I30" s="6"/>
      <c r="J30" s="6"/>
      <c r="K30" s="6"/>
      <c r="L30" s="6"/>
      <c r="M30" s="6"/>
      <c r="N30" s="6"/>
      <c r="O30" s="10"/>
      <c r="P30" s="10"/>
      <c r="Q30" s="10"/>
      <c r="R30" s="10"/>
      <c r="S30" s="10"/>
      <c r="T30" s="10"/>
      <c r="U30" s="10"/>
      <c r="V30" s="10"/>
      <c r="W30" s="10"/>
      <c r="X30" s="10"/>
      <c r="Y30" s="10"/>
    </row>
    <row r="31" spans="2:25" ht="14.25" thickBot="1">
      <c r="B31" s="10"/>
      <c r="O31" s="10"/>
      <c r="P31" s="10"/>
      <c r="Q31" s="10"/>
      <c r="R31" s="10"/>
      <c r="S31" s="10"/>
      <c r="T31" s="10"/>
      <c r="U31" s="10"/>
      <c r="V31" s="10"/>
      <c r="W31" s="10"/>
      <c r="X31" s="10"/>
      <c r="Y31" s="10"/>
    </row>
    <row r="32" spans="2:25" ht="14.25" thickTop="1">
      <c r="B32" s="10"/>
      <c r="N32" s="534" t="s">
        <v>600</v>
      </c>
      <c r="O32" s="535"/>
      <c r="P32" s="535"/>
      <c r="Q32" s="535"/>
      <c r="R32" s="535"/>
      <c r="S32" s="535"/>
      <c r="T32" s="535"/>
      <c r="U32" s="535"/>
      <c r="V32" s="535"/>
      <c r="W32" s="535"/>
      <c r="X32" s="535"/>
      <c r="Y32" s="536"/>
    </row>
    <row r="33" spans="2:25">
      <c r="B33" s="10"/>
      <c r="N33" s="537"/>
      <c r="O33" s="538"/>
      <c r="P33" s="538"/>
      <c r="Q33" s="538"/>
      <c r="R33" s="538"/>
      <c r="S33" s="538"/>
      <c r="T33" s="538"/>
      <c r="U33" s="538"/>
      <c r="V33" s="538"/>
      <c r="W33" s="538"/>
      <c r="X33" s="538"/>
      <c r="Y33" s="539"/>
    </row>
    <row r="34" spans="2:25" ht="14.25" thickBot="1">
      <c r="B34" s="99"/>
      <c r="N34" s="540"/>
      <c r="O34" s="541"/>
      <c r="P34" s="541"/>
      <c r="Q34" s="541"/>
      <c r="R34" s="541"/>
      <c r="S34" s="541"/>
      <c r="T34" s="541"/>
      <c r="U34" s="541"/>
      <c r="V34" s="541"/>
      <c r="W34" s="541"/>
      <c r="X34" s="541"/>
      <c r="Y34" s="542"/>
    </row>
    <row r="35" spans="2:25" ht="14.25" thickTop="1">
      <c r="B35" s="99"/>
      <c r="C35" s="99"/>
      <c r="D35" s="99"/>
      <c r="E35" s="99"/>
      <c r="F35" s="99"/>
      <c r="G35" s="99"/>
      <c r="H35" s="99"/>
    </row>
    <row r="36" spans="2:25">
      <c r="C36" s="99"/>
      <c r="D36" s="99"/>
      <c r="E36" s="99"/>
      <c r="F36" s="99"/>
      <c r="G36" s="99"/>
      <c r="H36" s="99"/>
    </row>
    <row r="37" spans="2:25" ht="13.5" customHeight="1">
      <c r="C37" s="99"/>
      <c r="D37" s="99"/>
      <c r="E37" s="99"/>
      <c r="F37" s="99"/>
      <c r="G37" s="99"/>
      <c r="H37" s="99"/>
    </row>
    <row r="38" spans="2:25" ht="13.5" customHeight="1">
      <c r="C38" s="99"/>
      <c r="D38" s="99"/>
      <c r="E38" s="99"/>
      <c r="F38" s="99"/>
      <c r="G38" s="99"/>
      <c r="H38" s="99"/>
    </row>
    <row r="39" spans="2:25" ht="14.25" customHeight="1"/>
  </sheetData>
  <sheetProtection algorithmName="SHA-512" hashValue="1OSEMSgeTePhYwurBi47qrg3PuYlSEz5dnhY6CMfVxM0oh6o7M9HacW4IhrhMCVEkQv0cobLPNjgGK2wM2q9Jg==" saltValue="MST7klj5iENpodNfQVXulg==" spinCount="100000" sheet="1" objects="1" scenarios="1"/>
  <mergeCells count="14">
    <mergeCell ref="N32:Y34"/>
    <mergeCell ref="B2:Y3"/>
    <mergeCell ref="C20:Y21"/>
    <mergeCell ref="C17:Y18"/>
    <mergeCell ref="C5:Y6"/>
    <mergeCell ref="C7:Y8"/>
    <mergeCell ref="C15:Y16"/>
    <mergeCell ref="C11:Y11"/>
    <mergeCell ref="C26:Y26"/>
    <mergeCell ref="B24:F25"/>
    <mergeCell ref="C12:Y12"/>
    <mergeCell ref="C13:Y13"/>
    <mergeCell ref="C19:Y19"/>
    <mergeCell ref="C14:Y14"/>
  </mergeCells>
  <phoneticPr fontId="35"/>
  <hyperlinks>
    <hyperlink ref="N32:U34" location="入力シート!A1" display="市民税県民税申告書の作成に進む　⇒" xr:uid="{00000000-0004-0000-0100-000000000000}"/>
    <hyperlink ref="N32:Y34" location="入力シート!B1" tooltip="申告書を作成する画面に変わります。" display="市民税県民税申告書の作成に進む　⇒" xr:uid="{00000000-0004-0000-0100-000001000000}"/>
  </hyperlinks>
  <pageMargins left="0.7" right="0.7" top="0.75" bottom="0.75" header="0.3" footer="0.3"/>
  <pageSetup paperSize="9" scale="98"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A1:BY416"/>
  <sheetViews>
    <sheetView showGridLines="0" showRowColHeaders="0" topLeftCell="B1" zoomScaleNormal="100" workbookViewId="0">
      <selection activeCell="B1" sqref="B1:AE2"/>
    </sheetView>
  </sheetViews>
  <sheetFormatPr defaultRowHeight="13.5"/>
  <cols>
    <col min="1" max="1" width="6.625" style="6" hidden="1" customWidth="1"/>
    <col min="2" max="2" width="1.625" style="6" customWidth="1"/>
    <col min="3" max="33" width="3.625" style="6" customWidth="1"/>
    <col min="34" max="34" width="10.625" style="64" customWidth="1"/>
    <col min="35" max="36" width="7.5" style="64" bestFit="1" customWidth="1"/>
    <col min="37" max="48" width="3.625" style="64" customWidth="1"/>
    <col min="49" max="49" width="9" style="64"/>
    <col min="50" max="50" width="10.5" style="64" hidden="1" customWidth="1"/>
    <col min="51" max="71" width="9" style="64"/>
    <col min="72" max="77" width="9" style="74"/>
    <col min="78" max="16384" width="9" style="6"/>
  </cols>
  <sheetData>
    <row r="1" spans="2:32" ht="13.5" customHeight="1">
      <c r="B1" s="736" t="str">
        <f>"令和"&amp;'計算シート（非表示）'!B4&amp;"年度分　市民税　県民税（個人住民税）申告書　入力シート"</f>
        <v>令和6年度分　市民税　県民税（個人住民税）申告書　入力シート</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8"/>
    </row>
    <row r="2" spans="2:32" ht="13.5" customHeight="1" thickBot="1">
      <c r="B2" s="739"/>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1"/>
    </row>
    <row r="3" spans="2:32">
      <c r="C3" s="6" t="s">
        <v>494</v>
      </c>
    </row>
    <row r="4" spans="2:32">
      <c r="C4" s="6" t="s">
        <v>996</v>
      </c>
    </row>
    <row r="5" spans="2:32" ht="13.5" customHeight="1" thickBot="1">
      <c r="B5" s="48"/>
      <c r="C5" s="48" t="s">
        <v>997</v>
      </c>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row>
    <row r="6" spans="2:32" ht="14.25" thickTop="1"/>
    <row r="7" spans="2:32" ht="15" thickBot="1">
      <c r="C7" s="49" t="s">
        <v>979</v>
      </c>
    </row>
    <row r="8" spans="2:32" ht="13.5" customHeight="1">
      <c r="C8" s="841" t="s">
        <v>89</v>
      </c>
      <c r="D8" s="842"/>
      <c r="E8" s="842"/>
      <c r="F8" s="842"/>
      <c r="G8" s="842"/>
      <c r="H8" s="842"/>
      <c r="I8" s="845"/>
      <c r="J8" s="846"/>
      <c r="K8" s="846"/>
      <c r="L8" s="846"/>
      <c r="M8" s="846"/>
      <c r="N8" s="846"/>
      <c r="O8" s="846"/>
      <c r="P8" s="846"/>
      <c r="Q8" s="846"/>
      <c r="R8" s="846"/>
      <c r="S8" s="846"/>
      <c r="T8" s="847"/>
    </row>
    <row r="9" spans="2:32" ht="13.5" customHeight="1" thickBot="1">
      <c r="C9" s="843"/>
      <c r="D9" s="844"/>
      <c r="E9" s="844"/>
      <c r="F9" s="844"/>
      <c r="G9" s="844"/>
      <c r="H9" s="844"/>
      <c r="I9" s="848"/>
      <c r="J9" s="849"/>
      <c r="K9" s="849"/>
      <c r="L9" s="849"/>
      <c r="M9" s="849"/>
      <c r="N9" s="849"/>
      <c r="O9" s="849"/>
      <c r="P9" s="849"/>
      <c r="Q9" s="849"/>
      <c r="R9" s="849"/>
      <c r="S9" s="849"/>
      <c r="T9" s="850"/>
    </row>
    <row r="10" spans="2:32">
      <c r="C10" s="868" t="str">
        <f>"令和"&amp;'計算シート（非表示）'!B4&amp;"年1月1日現在の"</f>
        <v>令和6年1月1日現在の</v>
      </c>
      <c r="D10" s="869"/>
      <c r="E10" s="869"/>
      <c r="F10" s="869"/>
      <c r="G10" s="869"/>
      <c r="H10" s="869"/>
      <c r="I10" s="851"/>
      <c r="J10" s="852"/>
      <c r="K10" s="852"/>
      <c r="L10" s="852"/>
      <c r="M10" s="852"/>
      <c r="N10" s="852"/>
      <c r="O10" s="852"/>
      <c r="P10" s="852"/>
      <c r="Q10" s="852"/>
      <c r="R10" s="852"/>
      <c r="S10" s="852"/>
      <c r="T10" s="853"/>
      <c r="U10" s="785" t="s">
        <v>502</v>
      </c>
      <c r="V10" s="786"/>
      <c r="W10" s="778" t="str">
        <f>"現住所と令和"&amp;'計算シート（非表示）'!B4&amp;"年１月１日現在の住所が異なる場合は、こちらに入力してください。"</f>
        <v>現住所と令和6年１月１日現在の住所が異なる場合は、こちらに入力してください。</v>
      </c>
      <c r="X10" s="779"/>
      <c r="Y10" s="779"/>
      <c r="Z10" s="779"/>
      <c r="AA10" s="779"/>
      <c r="AB10" s="779"/>
      <c r="AC10" s="779"/>
      <c r="AD10" s="779"/>
      <c r="AE10" s="779"/>
      <c r="AF10" s="780"/>
    </row>
    <row r="11" spans="2:32" ht="14.25" thickBot="1">
      <c r="C11" s="870" t="s">
        <v>473</v>
      </c>
      <c r="D11" s="871"/>
      <c r="E11" s="871"/>
      <c r="F11" s="871"/>
      <c r="G11" s="871"/>
      <c r="H11" s="871"/>
      <c r="I11" s="854"/>
      <c r="J11" s="855"/>
      <c r="K11" s="855"/>
      <c r="L11" s="855"/>
      <c r="M11" s="855"/>
      <c r="N11" s="855"/>
      <c r="O11" s="855"/>
      <c r="P11" s="855"/>
      <c r="Q11" s="855"/>
      <c r="R11" s="855"/>
      <c r="S11" s="855"/>
      <c r="T11" s="856"/>
      <c r="U11" s="785"/>
      <c r="V11" s="786"/>
      <c r="W11" s="781"/>
      <c r="X11" s="782"/>
      <c r="Y11" s="782"/>
      <c r="Z11" s="782"/>
      <c r="AA11" s="782"/>
      <c r="AB11" s="782"/>
      <c r="AC11" s="782"/>
      <c r="AD11" s="782"/>
      <c r="AE11" s="782"/>
      <c r="AF11" s="783"/>
    </row>
    <row r="12" spans="2:32" ht="13.5" customHeight="1" thickBot="1">
      <c r="C12" s="866" t="s">
        <v>90</v>
      </c>
      <c r="D12" s="867"/>
      <c r="E12" s="867"/>
      <c r="F12" s="867"/>
      <c r="G12" s="867"/>
      <c r="H12" s="867"/>
      <c r="I12" s="863"/>
      <c r="J12" s="864"/>
      <c r="K12" s="864"/>
      <c r="L12" s="864"/>
      <c r="M12" s="864"/>
      <c r="N12" s="864"/>
      <c r="O12" s="864"/>
      <c r="P12" s="864"/>
      <c r="Q12" s="864"/>
      <c r="R12" s="864"/>
      <c r="S12" s="864"/>
      <c r="T12" s="865"/>
    </row>
    <row r="13" spans="2:32">
      <c r="C13" s="841" t="s">
        <v>310</v>
      </c>
      <c r="D13" s="842"/>
      <c r="E13" s="842"/>
      <c r="F13" s="842"/>
      <c r="G13" s="842"/>
      <c r="H13" s="842"/>
      <c r="I13" s="857"/>
      <c r="J13" s="858"/>
      <c r="K13" s="858"/>
      <c r="L13" s="858"/>
      <c r="M13" s="858"/>
      <c r="N13" s="858"/>
      <c r="O13" s="858"/>
      <c r="P13" s="858"/>
      <c r="Q13" s="858"/>
      <c r="R13" s="858"/>
      <c r="S13" s="858"/>
      <c r="T13" s="859"/>
    </row>
    <row r="14" spans="2:32" ht="14.25" thickBot="1">
      <c r="C14" s="843"/>
      <c r="D14" s="844"/>
      <c r="E14" s="844"/>
      <c r="F14" s="844"/>
      <c r="G14" s="844"/>
      <c r="H14" s="844"/>
      <c r="I14" s="860"/>
      <c r="J14" s="861"/>
      <c r="K14" s="861"/>
      <c r="L14" s="861"/>
      <c r="M14" s="861"/>
      <c r="N14" s="861"/>
      <c r="O14" s="861"/>
      <c r="P14" s="861"/>
      <c r="Q14" s="861"/>
      <c r="R14" s="861"/>
      <c r="S14" s="861"/>
      <c r="T14" s="862"/>
    </row>
    <row r="15" spans="2:32" ht="13.5" customHeight="1">
      <c r="C15" s="841" t="s">
        <v>655</v>
      </c>
      <c r="D15" s="842"/>
      <c r="E15" s="842"/>
      <c r="F15" s="842"/>
      <c r="G15" s="842"/>
      <c r="H15" s="872"/>
      <c r="I15" s="874"/>
      <c r="J15" s="787"/>
      <c r="K15" s="787"/>
      <c r="L15" s="789"/>
      <c r="M15" s="874"/>
      <c r="N15" s="787"/>
      <c r="O15" s="787"/>
      <c r="P15" s="789"/>
      <c r="Q15" s="791"/>
      <c r="R15" s="787"/>
      <c r="S15" s="787"/>
      <c r="T15" s="789"/>
    </row>
    <row r="16" spans="2:32" ht="14.25" customHeight="1" thickBot="1">
      <c r="C16" s="843"/>
      <c r="D16" s="844"/>
      <c r="E16" s="844"/>
      <c r="F16" s="844"/>
      <c r="G16" s="844"/>
      <c r="H16" s="873"/>
      <c r="I16" s="875"/>
      <c r="J16" s="788"/>
      <c r="K16" s="788"/>
      <c r="L16" s="790"/>
      <c r="M16" s="875"/>
      <c r="N16" s="788"/>
      <c r="O16" s="788"/>
      <c r="P16" s="790"/>
      <c r="Q16" s="792"/>
      <c r="R16" s="788"/>
      <c r="S16" s="788"/>
      <c r="T16" s="790"/>
    </row>
    <row r="17" spans="3:21">
      <c r="C17" s="841" t="s">
        <v>91</v>
      </c>
      <c r="D17" s="842"/>
      <c r="E17" s="842"/>
      <c r="F17" s="842"/>
      <c r="G17" s="842"/>
      <c r="H17" s="842"/>
      <c r="I17" s="732"/>
      <c r="J17" s="733"/>
      <c r="K17" s="732"/>
      <c r="L17" s="691"/>
      <c r="M17" s="691"/>
      <c r="N17" s="693" t="s">
        <v>978</v>
      </c>
      <c r="O17" s="691"/>
      <c r="P17" s="691"/>
      <c r="Q17" s="693" t="s">
        <v>93</v>
      </c>
      <c r="R17" s="691"/>
      <c r="S17" s="691"/>
      <c r="T17" s="694" t="s">
        <v>94</v>
      </c>
      <c r="U17" s="879"/>
    </row>
    <row r="18" spans="3:21" ht="14.25" thickBot="1">
      <c r="C18" s="843"/>
      <c r="D18" s="844"/>
      <c r="E18" s="844"/>
      <c r="F18" s="844"/>
      <c r="G18" s="844"/>
      <c r="H18" s="844"/>
      <c r="I18" s="734"/>
      <c r="J18" s="735"/>
      <c r="K18" s="734"/>
      <c r="L18" s="692"/>
      <c r="M18" s="692"/>
      <c r="N18" s="689"/>
      <c r="O18" s="692"/>
      <c r="P18" s="692"/>
      <c r="Q18" s="689"/>
      <c r="R18" s="692"/>
      <c r="S18" s="692"/>
      <c r="T18" s="695"/>
      <c r="U18" s="879"/>
    </row>
    <row r="19" spans="3:21">
      <c r="C19" s="793" t="s">
        <v>97</v>
      </c>
      <c r="D19" s="794"/>
      <c r="E19" s="794"/>
      <c r="F19" s="794"/>
      <c r="G19" s="794"/>
      <c r="H19" s="794"/>
      <c r="I19" s="797"/>
      <c r="J19" s="754"/>
      <c r="K19" s="754"/>
      <c r="L19" s="742" t="s">
        <v>96</v>
      </c>
      <c r="M19" s="754"/>
      <c r="N19" s="754"/>
      <c r="O19" s="754"/>
      <c r="P19" s="742" t="s">
        <v>96</v>
      </c>
      <c r="Q19" s="754"/>
      <c r="R19" s="754"/>
      <c r="S19" s="754"/>
      <c r="T19" s="756"/>
    </row>
    <row r="20" spans="3:21" ht="14.25" thickBot="1">
      <c r="C20" s="795"/>
      <c r="D20" s="796"/>
      <c r="E20" s="796"/>
      <c r="F20" s="796"/>
      <c r="G20" s="796"/>
      <c r="H20" s="796"/>
      <c r="I20" s="798"/>
      <c r="J20" s="755"/>
      <c r="K20" s="755"/>
      <c r="L20" s="679"/>
      <c r="M20" s="755"/>
      <c r="N20" s="755"/>
      <c r="O20" s="755"/>
      <c r="P20" s="679"/>
      <c r="Q20" s="755"/>
      <c r="R20" s="755"/>
      <c r="S20" s="755"/>
      <c r="T20" s="757"/>
    </row>
    <row r="21" spans="3:21">
      <c r="C21" s="672" t="s">
        <v>609</v>
      </c>
      <c r="D21" s="673"/>
      <c r="E21" s="673"/>
      <c r="F21" s="673"/>
      <c r="G21" s="673"/>
      <c r="H21" s="673"/>
      <c r="I21" s="758"/>
      <c r="J21" s="759"/>
      <c r="K21" s="759"/>
      <c r="L21" s="759"/>
      <c r="M21" s="759"/>
      <c r="N21" s="759"/>
      <c r="O21" s="759"/>
      <c r="P21" s="759"/>
      <c r="Q21" s="759"/>
      <c r="R21" s="759"/>
      <c r="S21" s="759"/>
      <c r="T21" s="760"/>
    </row>
    <row r="22" spans="3:21" ht="14.25" thickBot="1">
      <c r="C22" s="816"/>
      <c r="D22" s="817"/>
      <c r="E22" s="817"/>
      <c r="F22" s="817"/>
      <c r="G22" s="817"/>
      <c r="H22" s="817"/>
      <c r="I22" s="761"/>
      <c r="J22" s="762"/>
      <c r="K22" s="762"/>
      <c r="L22" s="762"/>
      <c r="M22" s="762"/>
      <c r="N22" s="762"/>
      <c r="O22" s="762"/>
      <c r="P22" s="762"/>
      <c r="Q22" s="762"/>
      <c r="R22" s="762"/>
      <c r="S22" s="762"/>
      <c r="T22" s="763"/>
    </row>
    <row r="23" spans="3:21">
      <c r="C23" s="833" t="s">
        <v>98</v>
      </c>
      <c r="D23" s="834"/>
      <c r="E23" s="834"/>
      <c r="F23" s="834"/>
      <c r="G23" s="834"/>
      <c r="H23" s="834"/>
      <c r="I23" s="758"/>
      <c r="J23" s="759"/>
      <c r="K23" s="759"/>
      <c r="L23" s="759"/>
      <c r="M23" s="759"/>
      <c r="N23" s="759"/>
      <c r="O23" s="759"/>
      <c r="P23" s="759"/>
      <c r="Q23" s="759"/>
      <c r="R23" s="759"/>
      <c r="S23" s="759"/>
      <c r="T23" s="760"/>
    </row>
    <row r="24" spans="3:21" ht="13.5" customHeight="1" thickBot="1">
      <c r="C24" s="835"/>
      <c r="D24" s="836"/>
      <c r="E24" s="836"/>
      <c r="F24" s="836"/>
      <c r="G24" s="836"/>
      <c r="H24" s="836"/>
      <c r="I24" s="761"/>
      <c r="J24" s="762"/>
      <c r="K24" s="762"/>
      <c r="L24" s="762"/>
      <c r="M24" s="762"/>
      <c r="N24" s="762"/>
      <c r="O24" s="762"/>
      <c r="P24" s="762"/>
      <c r="Q24" s="762"/>
      <c r="R24" s="762"/>
      <c r="S24" s="762"/>
      <c r="T24" s="763"/>
    </row>
    <row r="25" spans="3:21">
      <c r="C25" s="672" t="s">
        <v>99</v>
      </c>
      <c r="D25" s="673"/>
      <c r="E25" s="673"/>
      <c r="F25" s="673"/>
      <c r="G25" s="673"/>
      <c r="H25" s="673"/>
      <c r="I25" s="758"/>
      <c r="J25" s="759"/>
      <c r="K25" s="759"/>
      <c r="L25" s="759"/>
      <c r="M25" s="759"/>
      <c r="N25" s="759"/>
      <c r="O25" s="759"/>
      <c r="P25" s="759"/>
      <c r="Q25" s="759"/>
      <c r="R25" s="759"/>
      <c r="S25" s="759"/>
      <c r="T25" s="760"/>
    </row>
    <row r="26" spans="3:21" ht="13.5" customHeight="1" thickBot="1">
      <c r="C26" s="816"/>
      <c r="D26" s="817"/>
      <c r="E26" s="817"/>
      <c r="F26" s="817"/>
      <c r="G26" s="817"/>
      <c r="H26" s="817"/>
      <c r="I26" s="761"/>
      <c r="J26" s="762"/>
      <c r="K26" s="762"/>
      <c r="L26" s="762"/>
      <c r="M26" s="762"/>
      <c r="N26" s="762"/>
      <c r="O26" s="762"/>
      <c r="P26" s="762"/>
      <c r="Q26" s="762"/>
      <c r="R26" s="762"/>
      <c r="S26" s="762"/>
      <c r="T26" s="763"/>
    </row>
    <row r="28" spans="3:21" ht="13.5" customHeight="1" thickBot="1">
      <c r="C28" s="49" t="s">
        <v>628</v>
      </c>
    </row>
    <row r="29" spans="3:21">
      <c r="C29" s="604" t="s">
        <v>307</v>
      </c>
      <c r="D29" s="604"/>
      <c r="E29" s="604"/>
      <c r="F29" s="604"/>
      <c r="G29" s="604"/>
      <c r="H29" s="764"/>
      <c r="I29" s="758"/>
      <c r="J29" s="759"/>
      <c r="K29" s="759"/>
      <c r="L29" s="759"/>
      <c r="M29" s="759"/>
      <c r="N29" s="759"/>
      <c r="O29" s="759"/>
      <c r="P29" s="759"/>
      <c r="Q29" s="759"/>
      <c r="R29" s="759"/>
      <c r="S29" s="759"/>
      <c r="T29" s="760"/>
    </row>
    <row r="30" spans="3:21" ht="13.5" customHeight="1" thickBot="1">
      <c r="C30" s="604"/>
      <c r="D30" s="604"/>
      <c r="E30" s="604"/>
      <c r="F30" s="604"/>
      <c r="G30" s="604"/>
      <c r="H30" s="764"/>
      <c r="I30" s="761"/>
      <c r="J30" s="762"/>
      <c r="K30" s="762"/>
      <c r="L30" s="762"/>
      <c r="M30" s="762"/>
      <c r="N30" s="762"/>
      <c r="O30" s="762"/>
      <c r="P30" s="762"/>
      <c r="Q30" s="762"/>
      <c r="R30" s="762"/>
      <c r="S30" s="762"/>
      <c r="T30" s="763"/>
    </row>
    <row r="31" spans="3:21">
      <c r="C31" s="604" t="s">
        <v>308</v>
      </c>
      <c r="D31" s="604"/>
      <c r="E31" s="604"/>
      <c r="F31" s="604"/>
      <c r="G31" s="604"/>
      <c r="H31" s="764"/>
      <c r="I31" s="758"/>
      <c r="J31" s="759"/>
      <c r="K31" s="759"/>
      <c r="L31" s="759"/>
      <c r="M31" s="759"/>
      <c r="N31" s="759"/>
      <c r="O31" s="759"/>
      <c r="P31" s="759"/>
      <c r="Q31" s="759"/>
      <c r="R31" s="759"/>
      <c r="S31" s="759"/>
      <c r="T31" s="760"/>
    </row>
    <row r="32" spans="3:21" ht="14.25" thickBot="1">
      <c r="C32" s="604"/>
      <c r="D32" s="604"/>
      <c r="E32" s="604"/>
      <c r="F32" s="604"/>
      <c r="G32" s="604"/>
      <c r="H32" s="764"/>
      <c r="I32" s="761"/>
      <c r="J32" s="762"/>
      <c r="K32" s="762"/>
      <c r="L32" s="762"/>
      <c r="M32" s="762"/>
      <c r="N32" s="762"/>
      <c r="O32" s="762"/>
      <c r="P32" s="762"/>
      <c r="Q32" s="762"/>
      <c r="R32" s="762"/>
      <c r="S32" s="762"/>
      <c r="T32" s="763"/>
    </row>
    <row r="33" spans="2:31">
      <c r="C33" s="829" t="s">
        <v>95</v>
      </c>
      <c r="D33" s="830"/>
      <c r="E33" s="830"/>
      <c r="F33" s="830"/>
      <c r="G33" s="830"/>
      <c r="H33" s="830"/>
      <c r="I33" s="837"/>
      <c r="J33" s="838"/>
      <c r="K33" s="838"/>
      <c r="L33" s="693" t="s">
        <v>96</v>
      </c>
      <c r="M33" s="754"/>
      <c r="N33" s="754"/>
      <c r="O33" s="754"/>
      <c r="P33" s="693" t="s">
        <v>100</v>
      </c>
      <c r="Q33" s="754"/>
      <c r="R33" s="754"/>
      <c r="S33" s="754"/>
      <c r="T33" s="756"/>
    </row>
    <row r="34" spans="2:31" ht="14.25" thickBot="1">
      <c r="C34" s="831"/>
      <c r="D34" s="832"/>
      <c r="E34" s="832"/>
      <c r="F34" s="832"/>
      <c r="G34" s="832"/>
      <c r="H34" s="832"/>
      <c r="I34" s="839"/>
      <c r="J34" s="840"/>
      <c r="K34" s="840"/>
      <c r="L34" s="689"/>
      <c r="M34" s="755"/>
      <c r="N34" s="755"/>
      <c r="O34" s="755"/>
      <c r="P34" s="689"/>
      <c r="Q34" s="755"/>
      <c r="R34" s="755"/>
      <c r="S34" s="755"/>
      <c r="T34" s="757"/>
    </row>
    <row r="35" spans="2:31">
      <c r="C35" s="563" t="str">
        <f>"個人事業主の方で、令和"&amp;'計算シート（非表示）'!B4-1&amp;"年中に
開（廃）業した日付"</f>
        <v>個人事業主の方で、令和5年中に
開（廃）業した日付</v>
      </c>
      <c r="D35" s="564"/>
      <c r="E35" s="564"/>
      <c r="F35" s="564"/>
      <c r="G35" s="564"/>
      <c r="H35" s="564"/>
      <c r="I35" s="885"/>
      <c r="J35" s="885"/>
      <c r="K35" s="885"/>
      <c r="L35" s="732"/>
      <c r="M35" s="691"/>
      <c r="N35" s="733"/>
      <c r="O35" s="732"/>
      <c r="P35" s="691"/>
      <c r="Q35" s="693" t="s">
        <v>101</v>
      </c>
      <c r="R35" s="691"/>
      <c r="S35" s="691"/>
      <c r="T35" s="694" t="s">
        <v>102</v>
      </c>
      <c r="U35" s="753"/>
      <c r="V35" s="753"/>
    </row>
    <row r="36" spans="2:31" ht="14.25" thickBot="1">
      <c r="C36" s="886"/>
      <c r="D36" s="887"/>
      <c r="E36" s="887"/>
      <c r="F36" s="887"/>
      <c r="G36" s="887"/>
      <c r="H36" s="887"/>
      <c r="I36" s="887"/>
      <c r="J36" s="887"/>
      <c r="K36" s="887"/>
      <c r="L36" s="734"/>
      <c r="M36" s="692"/>
      <c r="N36" s="735"/>
      <c r="O36" s="734"/>
      <c r="P36" s="692"/>
      <c r="Q36" s="689"/>
      <c r="R36" s="692"/>
      <c r="S36" s="692"/>
      <c r="T36" s="695"/>
      <c r="U36" s="753"/>
      <c r="V36" s="753"/>
    </row>
    <row r="37" spans="2:31" ht="20.100000000000001" customHeight="1">
      <c r="C37" s="50"/>
      <c r="D37" s="50"/>
      <c r="E37" s="50"/>
      <c r="F37" s="50"/>
      <c r="G37" s="50"/>
      <c r="H37" s="50"/>
      <c r="I37" s="50"/>
      <c r="J37" s="50"/>
      <c r="K37" s="50"/>
    </row>
    <row r="38" spans="2:31" ht="20.100000000000001" customHeight="1" thickBot="1">
      <c r="B38" s="48"/>
      <c r="C38" s="11"/>
      <c r="D38" s="11"/>
      <c r="E38" s="11"/>
      <c r="F38" s="11"/>
      <c r="G38" s="11"/>
      <c r="H38" s="11"/>
      <c r="I38" s="11"/>
      <c r="J38" s="11"/>
      <c r="K38" s="11"/>
      <c r="Y38" s="621" t="s">
        <v>325</v>
      </c>
      <c r="Z38" s="621"/>
      <c r="AA38" s="621"/>
      <c r="AB38" s="621"/>
      <c r="AC38" s="621"/>
      <c r="AD38" s="621"/>
      <c r="AE38" s="621"/>
    </row>
    <row r="39" spans="2:31" ht="20.100000000000001" customHeight="1" thickTop="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row>
    <row r="40" spans="2:31" ht="20.100000000000001" customHeight="1">
      <c r="B40" s="10"/>
      <c r="C40" s="52" t="str">
        <f>"１　収入に関する項目（令和５年1月1日から12月31日までの収入）"</f>
        <v>１　収入に関する項目（令和５年1月1日から12月31日までの収入）</v>
      </c>
    </row>
    <row r="41" spans="2:31" ht="20.100000000000001" customHeight="1" thickBot="1">
      <c r="B41" s="10"/>
      <c r="C41" s="49" t="s">
        <v>271</v>
      </c>
    </row>
    <row r="42" spans="2:31" ht="20.100000000000001" customHeight="1" thickBot="1">
      <c r="C42" s="749" t="s">
        <v>270</v>
      </c>
      <c r="D42" s="750"/>
      <c r="E42" s="750"/>
      <c r="F42" s="750"/>
      <c r="G42" s="750"/>
      <c r="H42" s="750"/>
      <c r="I42" s="750"/>
      <c r="J42" s="750"/>
      <c r="K42" s="750"/>
      <c r="L42" s="750"/>
      <c r="M42" s="750"/>
      <c r="N42" s="750"/>
      <c r="O42" s="750"/>
      <c r="P42" s="750"/>
      <c r="Q42" s="750"/>
      <c r="R42" s="750"/>
      <c r="S42" s="750"/>
      <c r="T42" s="750"/>
      <c r="U42" s="750"/>
      <c r="V42" s="750"/>
      <c r="W42" s="743" t="s">
        <v>103</v>
      </c>
      <c r="X42" s="744"/>
      <c r="Y42" s="744"/>
      <c r="Z42" s="744"/>
      <c r="AA42" s="744"/>
      <c r="AB42" s="745"/>
    </row>
    <row r="43" spans="2:31" ht="20.100000000000001" customHeight="1" thickBot="1">
      <c r="C43" s="751"/>
      <c r="D43" s="752"/>
      <c r="E43" s="752"/>
      <c r="F43" s="752"/>
      <c r="G43" s="752"/>
      <c r="H43" s="752"/>
      <c r="I43" s="752"/>
      <c r="J43" s="752"/>
      <c r="K43" s="752"/>
      <c r="L43" s="752"/>
      <c r="M43" s="752"/>
      <c r="N43" s="752"/>
      <c r="O43" s="752"/>
      <c r="P43" s="752"/>
      <c r="Q43" s="752"/>
      <c r="R43" s="752"/>
      <c r="S43" s="752"/>
      <c r="T43" s="752"/>
      <c r="U43" s="752"/>
      <c r="V43" s="752"/>
      <c r="W43" s="746" t="s">
        <v>104</v>
      </c>
      <c r="X43" s="747"/>
      <c r="Y43" s="747"/>
      <c r="Z43" s="747"/>
      <c r="AA43" s="747"/>
      <c r="AB43" s="748"/>
    </row>
    <row r="44" spans="2:31" ht="20.100000000000001" customHeight="1">
      <c r="C44" s="142"/>
      <c r="D44" s="142"/>
      <c r="E44" s="142"/>
      <c r="F44" s="142"/>
      <c r="G44" s="142"/>
      <c r="H44" s="142"/>
      <c r="I44" s="142"/>
      <c r="J44" s="142"/>
      <c r="K44" s="142"/>
      <c r="L44" s="142"/>
      <c r="M44" s="142"/>
      <c r="N44" s="142"/>
      <c r="O44" s="142"/>
      <c r="P44" s="142"/>
      <c r="Q44" s="142"/>
      <c r="R44" s="142"/>
      <c r="S44" s="142"/>
      <c r="T44" s="142"/>
      <c r="U44" s="142"/>
      <c r="V44" s="142"/>
      <c r="W44" s="144"/>
      <c r="X44" s="144"/>
      <c r="Y44" s="144"/>
      <c r="Z44" s="144"/>
      <c r="AA44" s="144"/>
      <c r="AB44" s="144"/>
    </row>
    <row r="45" spans="2:31" ht="20.100000000000001" customHeight="1" thickBot="1">
      <c r="C45" s="143" t="s">
        <v>241</v>
      </c>
      <c r="D45" s="142"/>
      <c r="E45" s="142"/>
      <c r="F45" s="142"/>
      <c r="G45" s="142"/>
      <c r="H45" s="142"/>
      <c r="I45" s="142"/>
      <c r="J45" s="142"/>
      <c r="K45" s="142"/>
      <c r="L45" s="142"/>
      <c r="M45" s="142"/>
      <c r="N45" s="142"/>
      <c r="O45" s="142"/>
      <c r="P45" s="142"/>
      <c r="Q45" s="142"/>
      <c r="R45" s="142"/>
      <c r="S45" s="142"/>
      <c r="T45" s="142"/>
      <c r="U45" s="142"/>
      <c r="V45" s="142"/>
      <c r="W45" s="144"/>
      <c r="X45" s="144"/>
      <c r="Y45" s="144"/>
      <c r="Z45" s="144"/>
      <c r="AA45" s="144"/>
      <c r="AB45" s="144"/>
    </row>
    <row r="46" spans="2:31" ht="20.100000000000001" customHeight="1" thickBot="1">
      <c r="C46" s="764" t="s">
        <v>313</v>
      </c>
      <c r="D46" s="765"/>
      <c r="E46" s="765"/>
      <c r="F46" s="765"/>
      <c r="G46" s="765"/>
      <c r="H46" s="765"/>
      <c r="I46" s="765"/>
      <c r="J46" s="765"/>
      <c r="K46" s="765"/>
      <c r="L46" s="765"/>
      <c r="M46" s="765"/>
      <c r="N46" s="765"/>
      <c r="O46" s="765"/>
      <c r="P46" s="765"/>
      <c r="Q46" s="765"/>
      <c r="R46" s="765"/>
      <c r="S46" s="765"/>
      <c r="T46" s="765"/>
      <c r="U46" s="765"/>
      <c r="V46" s="765"/>
      <c r="W46" s="646" t="s">
        <v>105</v>
      </c>
      <c r="X46" s="646"/>
      <c r="Y46" s="646"/>
      <c r="Z46" s="646"/>
      <c r="AA46" s="646"/>
      <c r="AB46" s="646"/>
    </row>
    <row r="47" spans="2:31" ht="20.100000000000001" customHeight="1" thickBot="1">
      <c r="C47" s="570" t="s">
        <v>625</v>
      </c>
      <c r="D47" s="620"/>
      <c r="E47" s="620"/>
      <c r="F47" s="620"/>
      <c r="G47" s="620"/>
      <c r="H47" s="620"/>
      <c r="I47" s="620"/>
      <c r="J47" s="620"/>
      <c r="K47" s="620"/>
      <c r="L47" s="620"/>
      <c r="M47" s="620"/>
      <c r="N47" s="620"/>
      <c r="O47" s="620"/>
      <c r="P47" s="620"/>
      <c r="Q47" s="620"/>
      <c r="R47" s="620"/>
      <c r="S47" s="620"/>
      <c r="T47" s="620"/>
      <c r="U47" s="620"/>
      <c r="V47" s="620"/>
      <c r="W47" s="646" t="s">
        <v>273</v>
      </c>
      <c r="X47" s="646"/>
      <c r="Y47" s="646"/>
      <c r="Z47" s="646"/>
      <c r="AA47" s="646"/>
      <c r="AB47" s="646"/>
    </row>
    <row r="48" spans="2:31">
      <c r="C48" s="146"/>
      <c r="D48" s="146"/>
      <c r="E48" s="146"/>
      <c r="F48" s="146"/>
      <c r="G48" s="146"/>
      <c r="H48" s="146"/>
      <c r="I48" s="146"/>
      <c r="J48" s="146"/>
      <c r="K48" s="146"/>
      <c r="L48" s="146"/>
      <c r="M48" s="146"/>
      <c r="N48" s="146"/>
      <c r="O48" s="146"/>
      <c r="P48" s="146"/>
      <c r="Q48" s="146"/>
      <c r="R48" s="146"/>
      <c r="S48" s="146"/>
      <c r="T48" s="146"/>
      <c r="U48" s="146"/>
      <c r="V48" s="146"/>
      <c r="W48" s="144"/>
      <c r="X48" s="144"/>
      <c r="Y48" s="144"/>
      <c r="Z48" s="144"/>
      <c r="AA48" s="144"/>
      <c r="AB48" s="144"/>
    </row>
    <row r="49" spans="2:77" s="223" customFormat="1" ht="20.100000000000001" customHeight="1" thickBot="1">
      <c r="B49" s="6"/>
      <c r="C49" s="224" t="s">
        <v>559</v>
      </c>
      <c r="D49" s="225"/>
      <c r="E49" s="225"/>
      <c r="F49" s="225"/>
      <c r="G49" s="225"/>
      <c r="H49" s="225"/>
      <c r="I49" s="225"/>
      <c r="J49" s="225"/>
      <c r="K49" s="225"/>
      <c r="L49" s="225"/>
      <c r="M49" s="225"/>
      <c r="N49" s="225"/>
      <c r="O49" s="225"/>
      <c r="P49" s="225"/>
      <c r="Q49" s="225"/>
      <c r="R49" s="225"/>
      <c r="S49" s="225"/>
      <c r="T49" s="225"/>
      <c r="U49" s="225"/>
      <c r="V49" s="225"/>
      <c r="W49" s="6"/>
      <c r="X49" s="6"/>
      <c r="Y49" s="6"/>
      <c r="Z49" s="6"/>
      <c r="AA49" s="6"/>
      <c r="AB49" s="6"/>
      <c r="AC49" s="6"/>
      <c r="AD49" s="6"/>
      <c r="AE49" s="6"/>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226"/>
      <c r="BU49" s="226"/>
      <c r="BV49" s="226"/>
      <c r="BW49" s="226"/>
      <c r="BX49" s="226"/>
      <c r="BY49" s="226"/>
    </row>
    <row r="50" spans="2:77" s="223" customFormat="1" ht="20.100000000000001" customHeight="1">
      <c r="B50" s="6"/>
      <c r="C50" s="809" t="s">
        <v>975</v>
      </c>
      <c r="D50" s="810"/>
      <c r="E50" s="810"/>
      <c r="F50" s="810"/>
      <c r="G50" s="810"/>
      <c r="H50" s="810"/>
      <c r="I50" s="810"/>
      <c r="J50" s="810"/>
      <c r="K50" s="810"/>
      <c r="L50" s="810"/>
      <c r="M50" s="810"/>
      <c r="N50" s="810"/>
      <c r="O50" s="810"/>
      <c r="P50" s="810"/>
      <c r="Q50" s="810"/>
      <c r="R50" s="810"/>
      <c r="S50" s="810"/>
      <c r="T50" s="810"/>
      <c r="U50" s="810"/>
      <c r="V50" s="810"/>
      <c r="W50" s="819" t="s">
        <v>560</v>
      </c>
      <c r="X50" s="820"/>
      <c r="Y50" s="820"/>
      <c r="Z50" s="820"/>
      <c r="AA50" s="820"/>
      <c r="AB50" s="821"/>
      <c r="AC50" s="6"/>
      <c r="AD50" s="6"/>
      <c r="AE50" s="6"/>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226"/>
      <c r="BU50" s="226"/>
      <c r="BV50" s="226"/>
      <c r="BW50" s="226"/>
      <c r="BX50" s="226"/>
      <c r="BY50" s="226"/>
    </row>
    <row r="51" spans="2:77" s="223" customFormat="1" ht="14.25" thickBot="1">
      <c r="B51" s="6"/>
      <c r="C51" s="811"/>
      <c r="D51" s="812"/>
      <c r="E51" s="812"/>
      <c r="F51" s="812"/>
      <c r="G51" s="812"/>
      <c r="H51" s="812"/>
      <c r="I51" s="812"/>
      <c r="J51" s="812"/>
      <c r="K51" s="812"/>
      <c r="L51" s="812"/>
      <c r="M51" s="812"/>
      <c r="N51" s="812"/>
      <c r="O51" s="812"/>
      <c r="P51" s="812"/>
      <c r="Q51" s="812"/>
      <c r="R51" s="812"/>
      <c r="S51" s="812"/>
      <c r="T51" s="812"/>
      <c r="U51" s="812"/>
      <c r="V51" s="812"/>
      <c r="W51" s="822"/>
      <c r="X51" s="823"/>
      <c r="Y51" s="823"/>
      <c r="Z51" s="823"/>
      <c r="AA51" s="823"/>
      <c r="AB51" s="824"/>
      <c r="AC51" s="6"/>
      <c r="AD51" s="6"/>
      <c r="AE51" s="6"/>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226"/>
      <c r="BU51" s="226"/>
      <c r="BV51" s="226"/>
      <c r="BW51" s="226"/>
      <c r="BX51" s="226"/>
      <c r="BY51" s="226"/>
    </row>
    <row r="52" spans="2:77" s="223" customFormat="1" ht="20.100000000000001" customHeight="1">
      <c r="B52" s="6"/>
      <c r="C52" s="227"/>
      <c r="D52" s="227"/>
      <c r="E52" s="227"/>
      <c r="F52" s="227"/>
      <c r="G52" s="227"/>
      <c r="H52" s="227"/>
      <c r="I52" s="227"/>
      <c r="J52" s="227"/>
      <c r="K52" s="227"/>
      <c r="L52" s="227"/>
      <c r="M52" s="227"/>
      <c r="N52" s="227"/>
      <c r="O52" s="227"/>
      <c r="P52" s="227"/>
      <c r="Q52" s="227"/>
      <c r="R52" s="227"/>
      <c r="S52" s="227"/>
      <c r="T52" s="227"/>
      <c r="U52" s="227"/>
      <c r="V52" s="227"/>
      <c r="W52" s="200"/>
      <c r="X52" s="200"/>
      <c r="Y52" s="200"/>
      <c r="Z52" s="200"/>
      <c r="AA52" s="200"/>
      <c r="AB52" s="200"/>
      <c r="AC52" s="6"/>
      <c r="AD52" s="6"/>
      <c r="AE52" s="6"/>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226"/>
      <c r="BU52" s="226"/>
      <c r="BV52" s="226"/>
      <c r="BW52" s="226"/>
      <c r="BX52" s="226"/>
      <c r="BY52" s="226"/>
    </row>
    <row r="53" spans="2:77" s="223" customFormat="1" ht="20.100000000000001" customHeight="1" thickBot="1">
      <c r="B53" s="6"/>
      <c r="C53" s="773" t="s">
        <v>626</v>
      </c>
      <c r="D53" s="773"/>
      <c r="E53" s="773"/>
      <c r="F53" s="773"/>
      <c r="G53" s="773"/>
      <c r="H53" s="773"/>
      <c r="I53" s="773"/>
      <c r="J53" s="773"/>
      <c r="K53" s="773"/>
      <c r="L53" s="773"/>
      <c r="M53" s="773"/>
      <c r="N53" s="773"/>
      <c r="O53" s="773"/>
      <c r="P53" s="773"/>
      <c r="Q53" s="773"/>
      <c r="R53" s="773"/>
      <c r="S53" s="773"/>
      <c r="T53" s="773"/>
      <c r="U53" s="773"/>
      <c r="V53" s="773"/>
      <c r="W53" s="773"/>
      <c r="X53" s="773"/>
      <c r="Y53" s="773"/>
      <c r="Z53" s="773"/>
      <c r="AA53" s="773"/>
      <c r="AB53" s="773"/>
      <c r="AC53" s="6"/>
      <c r="AD53" s="6"/>
      <c r="AE53" s="6"/>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226"/>
      <c r="BU53" s="226"/>
      <c r="BV53" s="226"/>
      <c r="BW53" s="226"/>
      <c r="BX53" s="226"/>
      <c r="BY53" s="226"/>
    </row>
    <row r="54" spans="2:77" s="223" customFormat="1" ht="20.100000000000001" customHeight="1" thickBot="1">
      <c r="B54" s="6"/>
      <c r="C54" s="672" t="s">
        <v>610</v>
      </c>
      <c r="D54" s="673"/>
      <c r="E54" s="673"/>
      <c r="F54" s="673"/>
      <c r="G54" s="673"/>
      <c r="H54" s="673"/>
      <c r="I54" s="673"/>
      <c r="J54" s="673"/>
      <c r="K54" s="673"/>
      <c r="L54" s="673"/>
      <c r="M54" s="673"/>
      <c r="N54" s="673"/>
      <c r="O54" s="673"/>
      <c r="P54" s="673"/>
      <c r="Q54" s="673"/>
      <c r="R54" s="673"/>
      <c r="S54" s="673"/>
      <c r="T54" s="825"/>
      <c r="U54" s="743" t="s">
        <v>561</v>
      </c>
      <c r="V54" s="744"/>
      <c r="W54" s="744"/>
      <c r="X54" s="744"/>
      <c r="Y54" s="744"/>
      <c r="Z54" s="744"/>
      <c r="AA54" s="744"/>
      <c r="AB54" s="745"/>
      <c r="AC54" s="6"/>
      <c r="AD54" s="6"/>
      <c r="AE54" s="6"/>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226"/>
      <c r="BU54" s="226"/>
      <c r="BV54" s="226"/>
      <c r="BW54" s="226"/>
      <c r="BX54" s="226"/>
      <c r="BY54" s="226"/>
    </row>
    <row r="55" spans="2:77" s="223" customFormat="1" ht="20.100000000000001" customHeight="1" thickBot="1">
      <c r="B55" s="6"/>
      <c r="C55" s="827" t="s">
        <v>562</v>
      </c>
      <c r="D55" s="828"/>
      <c r="E55" s="828"/>
      <c r="F55" s="828"/>
      <c r="G55" s="828"/>
      <c r="H55" s="828"/>
      <c r="I55" s="828"/>
      <c r="J55" s="828"/>
      <c r="K55" s="828"/>
      <c r="L55" s="828"/>
      <c r="M55" s="828"/>
      <c r="N55" s="828"/>
      <c r="O55" s="828"/>
      <c r="P55" s="828"/>
      <c r="Q55" s="828"/>
      <c r="R55" s="828"/>
      <c r="S55" s="828"/>
      <c r="T55" s="828"/>
      <c r="U55" s="743" t="s">
        <v>563</v>
      </c>
      <c r="V55" s="744"/>
      <c r="W55" s="744"/>
      <c r="X55" s="744"/>
      <c r="Y55" s="744"/>
      <c r="Z55" s="744"/>
      <c r="AA55" s="744"/>
      <c r="AB55" s="745"/>
      <c r="AC55" s="6"/>
      <c r="AD55" s="6"/>
      <c r="AE55" s="6"/>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226"/>
      <c r="BU55" s="226"/>
      <c r="BV55" s="226"/>
      <c r="BW55" s="226"/>
      <c r="BX55" s="226"/>
      <c r="BY55" s="226"/>
    </row>
    <row r="56" spans="2:77" s="223" customFormat="1" ht="20.100000000000001" customHeight="1">
      <c r="B56" s="6"/>
      <c r="C56" s="11"/>
      <c r="D56" s="11"/>
      <c r="E56" s="11"/>
      <c r="F56" s="11"/>
      <c r="G56" s="11"/>
      <c r="H56" s="11"/>
      <c r="I56" s="11"/>
      <c r="J56" s="11"/>
      <c r="K56" s="11"/>
      <c r="L56" s="11"/>
      <c r="M56" s="11"/>
      <c r="N56" s="11"/>
      <c r="O56" s="11"/>
      <c r="P56" s="11"/>
      <c r="Q56" s="11"/>
      <c r="R56" s="11"/>
      <c r="S56" s="11"/>
      <c r="T56" s="11"/>
      <c r="U56" s="200"/>
      <c r="V56" s="200"/>
      <c r="W56" s="200"/>
      <c r="X56" s="200"/>
      <c r="Y56" s="200"/>
      <c r="Z56" s="200"/>
      <c r="AA56" s="200"/>
      <c r="AB56" s="200"/>
      <c r="AC56" s="6"/>
      <c r="AD56" s="6"/>
      <c r="AE56" s="6"/>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226"/>
      <c r="BU56" s="226"/>
      <c r="BV56" s="226"/>
      <c r="BW56" s="226"/>
      <c r="BX56" s="226"/>
      <c r="BY56" s="226"/>
    </row>
    <row r="57" spans="2:77" s="223" customFormat="1" ht="20.100000000000001" customHeight="1" thickBot="1">
      <c r="B57" s="6"/>
      <c r="C57" s="773" t="s">
        <v>564</v>
      </c>
      <c r="D57" s="773"/>
      <c r="E57" s="773"/>
      <c r="F57" s="773"/>
      <c r="G57" s="773"/>
      <c r="H57" s="773"/>
      <c r="I57" s="773"/>
      <c r="J57" s="773"/>
      <c r="K57" s="773"/>
      <c r="L57" s="773"/>
      <c r="M57" s="773"/>
      <c r="N57" s="773"/>
      <c r="O57" s="773"/>
      <c r="P57" s="773"/>
      <c r="Q57" s="773"/>
      <c r="R57" s="773"/>
      <c r="S57" s="773"/>
      <c r="T57" s="773"/>
      <c r="U57" s="773"/>
      <c r="V57" s="6"/>
      <c r="W57" s="6"/>
      <c r="X57" s="6"/>
      <c r="Y57" s="6"/>
      <c r="Z57" s="6"/>
      <c r="AA57" s="6"/>
      <c r="AB57" s="6"/>
      <c r="AC57" s="6"/>
      <c r="AD57" s="6"/>
      <c r="AE57" s="6"/>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226"/>
      <c r="BU57" s="226"/>
      <c r="BV57" s="226"/>
      <c r="BW57" s="226"/>
      <c r="BX57" s="226"/>
      <c r="BY57" s="226"/>
    </row>
    <row r="58" spans="2:77" s="223" customFormat="1" ht="20.100000000000001" customHeight="1" thickBot="1">
      <c r="B58" s="6"/>
      <c r="C58" s="647" t="s">
        <v>565</v>
      </c>
      <c r="D58" s="648"/>
      <c r="E58" s="648"/>
      <c r="F58" s="648"/>
      <c r="G58" s="648"/>
      <c r="H58" s="648"/>
      <c r="I58" s="648"/>
      <c r="J58" s="648"/>
      <c r="K58" s="648"/>
      <c r="L58" s="648"/>
      <c r="M58" s="648"/>
      <c r="N58" s="648"/>
      <c r="O58" s="648"/>
      <c r="P58" s="648"/>
      <c r="Q58" s="648"/>
      <c r="R58" s="648"/>
      <c r="S58" s="648"/>
      <c r="T58" s="648"/>
      <c r="U58" s="648"/>
      <c r="V58" s="743" t="s">
        <v>566</v>
      </c>
      <c r="W58" s="744"/>
      <c r="X58" s="744"/>
      <c r="Y58" s="744"/>
      <c r="Z58" s="744"/>
      <c r="AA58" s="744"/>
      <c r="AB58" s="745"/>
      <c r="AC58" s="6"/>
      <c r="AD58" s="6"/>
      <c r="AE58" s="6"/>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226"/>
      <c r="BU58" s="226"/>
      <c r="BV58" s="226"/>
      <c r="BW58" s="226"/>
      <c r="BX58" s="226"/>
      <c r="BY58" s="226"/>
    </row>
    <row r="59" spans="2:77" s="223" customFormat="1" ht="20.100000000000001" customHeight="1" thickBot="1">
      <c r="B59" s="6"/>
      <c r="C59" s="827"/>
      <c r="D59" s="828"/>
      <c r="E59" s="828"/>
      <c r="F59" s="828"/>
      <c r="G59" s="828"/>
      <c r="H59" s="828"/>
      <c r="I59" s="828"/>
      <c r="J59" s="828"/>
      <c r="K59" s="828"/>
      <c r="L59" s="828"/>
      <c r="M59" s="828"/>
      <c r="N59" s="828"/>
      <c r="O59" s="828"/>
      <c r="P59" s="828"/>
      <c r="Q59" s="828"/>
      <c r="R59" s="828"/>
      <c r="S59" s="828"/>
      <c r="T59" s="828"/>
      <c r="U59" s="828"/>
      <c r="V59" s="746" t="s">
        <v>567</v>
      </c>
      <c r="W59" s="747"/>
      <c r="X59" s="747"/>
      <c r="Y59" s="747"/>
      <c r="Z59" s="747"/>
      <c r="AA59" s="747"/>
      <c r="AB59" s="748"/>
      <c r="AC59" s="6"/>
      <c r="AD59" s="6"/>
      <c r="AE59" s="6"/>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226"/>
      <c r="BU59" s="226"/>
      <c r="BV59" s="226"/>
      <c r="BW59" s="226"/>
      <c r="BX59" s="226"/>
      <c r="BY59" s="226"/>
    </row>
    <row r="60" spans="2:77" s="223" customFormat="1" ht="20.100000000000001" customHeight="1">
      <c r="B60" s="6"/>
      <c r="C60" s="802" t="s">
        <v>568</v>
      </c>
      <c r="D60" s="802"/>
      <c r="E60" s="802"/>
      <c r="F60" s="802"/>
      <c r="G60" s="802"/>
      <c r="H60" s="802"/>
      <c r="I60" s="802"/>
      <c r="J60" s="802"/>
      <c r="K60" s="802"/>
      <c r="L60" s="802"/>
      <c r="M60" s="802"/>
      <c r="N60" s="802"/>
      <c r="O60" s="802"/>
      <c r="P60" s="802"/>
      <c r="Q60" s="802"/>
      <c r="R60" s="802"/>
      <c r="S60" s="802"/>
      <c r="T60" s="802"/>
      <c r="U60" s="802"/>
      <c r="V60" s="656" t="s">
        <v>569</v>
      </c>
      <c r="W60" s="656"/>
      <c r="X60" s="656"/>
      <c r="Y60" s="656"/>
      <c r="Z60" s="656"/>
      <c r="AA60" s="656"/>
      <c r="AB60" s="656"/>
      <c r="AC60" s="6"/>
      <c r="AD60" s="6"/>
      <c r="AE60" s="6"/>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226"/>
      <c r="BU60" s="226"/>
      <c r="BV60" s="226"/>
      <c r="BW60" s="226"/>
      <c r="BX60" s="226"/>
      <c r="BY60" s="226"/>
    </row>
    <row r="61" spans="2:77" s="223" customFormat="1" ht="20.100000000000001" customHeight="1" thickBot="1">
      <c r="B61" s="6"/>
      <c r="C61" s="803"/>
      <c r="D61" s="803"/>
      <c r="E61" s="803"/>
      <c r="F61" s="803"/>
      <c r="G61" s="803"/>
      <c r="H61" s="803"/>
      <c r="I61" s="803"/>
      <c r="J61" s="803"/>
      <c r="K61" s="803"/>
      <c r="L61" s="803"/>
      <c r="M61" s="803"/>
      <c r="N61" s="803"/>
      <c r="O61" s="803"/>
      <c r="P61" s="803"/>
      <c r="Q61" s="803"/>
      <c r="R61" s="803"/>
      <c r="S61" s="803"/>
      <c r="T61" s="803"/>
      <c r="U61" s="803"/>
      <c r="V61" s="657"/>
      <c r="W61" s="657"/>
      <c r="X61" s="657"/>
      <c r="Y61" s="657"/>
      <c r="Z61" s="657"/>
      <c r="AA61" s="657"/>
      <c r="AB61" s="657"/>
      <c r="AC61" s="6"/>
      <c r="AD61" s="6"/>
      <c r="AE61" s="6"/>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226"/>
      <c r="BU61" s="226"/>
      <c r="BV61" s="226"/>
      <c r="BW61" s="226"/>
      <c r="BX61" s="226"/>
      <c r="BY61" s="226"/>
    </row>
    <row r="62" spans="2:77" s="223" customFormat="1" ht="20.100000000000001" customHeight="1">
      <c r="B62" s="6"/>
      <c r="C62" s="615" t="s">
        <v>583</v>
      </c>
      <c r="D62" s="615"/>
      <c r="E62" s="615"/>
      <c r="F62" s="615"/>
      <c r="G62" s="615"/>
      <c r="H62" s="615"/>
      <c r="I62" s="615"/>
      <c r="J62" s="615"/>
      <c r="K62" s="615"/>
      <c r="L62" s="615"/>
      <c r="M62" s="615"/>
      <c r="N62" s="615"/>
      <c r="O62" s="615"/>
      <c r="P62" s="615"/>
      <c r="Q62" s="615"/>
      <c r="R62" s="615"/>
      <c r="S62" s="615"/>
      <c r="T62" s="615"/>
      <c r="U62" s="658"/>
      <c r="V62" s="660" t="s">
        <v>570</v>
      </c>
      <c r="W62" s="661"/>
      <c r="X62" s="661"/>
      <c r="Y62" s="661"/>
      <c r="Z62" s="661"/>
      <c r="AA62" s="661"/>
      <c r="AB62" s="662"/>
      <c r="AC62" s="6"/>
      <c r="AD62" s="6"/>
      <c r="AE62" s="6"/>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226"/>
      <c r="BU62" s="226"/>
      <c r="BV62" s="226"/>
      <c r="BW62" s="226"/>
      <c r="BX62" s="226"/>
      <c r="BY62" s="226"/>
    </row>
    <row r="63" spans="2:77" s="223" customFormat="1" ht="20.100000000000001" customHeight="1" thickBot="1">
      <c r="B63" s="6"/>
      <c r="C63" s="659"/>
      <c r="D63" s="659"/>
      <c r="E63" s="659"/>
      <c r="F63" s="659"/>
      <c r="G63" s="659"/>
      <c r="H63" s="659"/>
      <c r="I63" s="659"/>
      <c r="J63" s="659"/>
      <c r="K63" s="659"/>
      <c r="L63" s="659"/>
      <c r="M63" s="659"/>
      <c r="N63" s="659"/>
      <c r="O63" s="659"/>
      <c r="P63" s="659"/>
      <c r="Q63" s="659"/>
      <c r="R63" s="659"/>
      <c r="S63" s="659"/>
      <c r="T63" s="659"/>
      <c r="U63" s="647"/>
      <c r="V63" s="663"/>
      <c r="W63" s="664"/>
      <c r="X63" s="664"/>
      <c r="Y63" s="664"/>
      <c r="Z63" s="664"/>
      <c r="AA63" s="664"/>
      <c r="AB63" s="665"/>
      <c r="AC63" s="6"/>
      <c r="AD63" s="6"/>
      <c r="AE63" s="6"/>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226"/>
      <c r="BU63" s="226"/>
      <c r="BV63" s="226"/>
      <c r="BW63" s="226"/>
      <c r="BX63" s="226"/>
      <c r="BY63" s="226"/>
    </row>
    <row r="64" spans="2:77" s="223" customFormat="1" ht="20.100000000000001" customHeight="1">
      <c r="B64" s="10"/>
      <c r="C64" s="218"/>
      <c r="D64" s="218"/>
      <c r="E64" s="218"/>
      <c r="F64" s="218"/>
      <c r="G64" s="218"/>
      <c r="H64" s="218"/>
      <c r="I64" s="218"/>
      <c r="J64" s="218"/>
      <c r="K64" s="218"/>
      <c r="L64" s="218"/>
      <c r="M64" s="218"/>
      <c r="N64" s="218"/>
      <c r="O64" s="218"/>
      <c r="P64" s="218"/>
      <c r="Q64" s="218"/>
      <c r="R64" s="218"/>
      <c r="S64" s="218"/>
      <c r="T64" s="218"/>
      <c r="U64" s="218"/>
      <c r="V64" s="200"/>
      <c r="W64" s="200"/>
      <c r="X64" s="200"/>
      <c r="Y64" s="200"/>
      <c r="Z64" s="200"/>
      <c r="AA64" s="200"/>
      <c r="AB64" s="200"/>
      <c r="AC64" s="6"/>
      <c r="AD64" s="6"/>
      <c r="AE64" s="6"/>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226"/>
      <c r="BU64" s="226"/>
      <c r="BV64" s="226"/>
      <c r="BW64" s="226"/>
      <c r="BX64" s="226"/>
      <c r="BY64" s="226"/>
    </row>
    <row r="65" spans="2:77" s="223" customFormat="1" ht="20.100000000000001" customHeight="1" thickBot="1">
      <c r="B65" s="6"/>
      <c r="C65" s="772" t="s">
        <v>571</v>
      </c>
      <c r="D65" s="772"/>
      <c r="E65" s="772"/>
      <c r="F65" s="772"/>
      <c r="G65" s="772"/>
      <c r="H65" s="772"/>
      <c r="I65" s="772"/>
      <c r="J65" s="772"/>
      <c r="K65" s="772"/>
      <c r="L65" s="772"/>
      <c r="M65" s="772"/>
      <c r="N65" s="772"/>
      <c r="O65" s="772"/>
      <c r="P65" s="772"/>
      <c r="Q65" s="772"/>
      <c r="R65" s="772"/>
      <c r="S65" s="772"/>
      <c r="T65" s="772"/>
      <c r="U65" s="772"/>
      <c r="V65" s="772"/>
      <c r="W65" s="772"/>
      <c r="X65" s="238"/>
      <c r="Y65" s="238"/>
      <c r="Z65" s="238"/>
      <c r="AA65" s="238"/>
      <c r="AB65" s="238"/>
      <c r="AC65" s="6"/>
      <c r="AD65" s="6"/>
      <c r="AE65" s="6"/>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226"/>
      <c r="BU65" s="226"/>
      <c r="BV65" s="226"/>
      <c r="BW65" s="226"/>
      <c r="BX65" s="226"/>
      <c r="BY65" s="226"/>
    </row>
    <row r="66" spans="2:77" s="223" customFormat="1" ht="20.100000000000001" customHeight="1" thickBot="1">
      <c r="B66" s="6"/>
      <c r="C66" s="615" t="s">
        <v>572</v>
      </c>
      <c r="D66" s="615"/>
      <c r="E66" s="615"/>
      <c r="F66" s="615"/>
      <c r="G66" s="615"/>
      <c r="H66" s="615"/>
      <c r="I66" s="615"/>
      <c r="J66" s="615"/>
      <c r="K66" s="615"/>
      <c r="L66" s="615"/>
      <c r="M66" s="615"/>
      <c r="N66" s="615"/>
      <c r="O66" s="615"/>
      <c r="P66" s="615"/>
      <c r="Q66" s="615"/>
      <c r="R66" s="615"/>
      <c r="S66" s="615"/>
      <c r="T66" s="615"/>
      <c r="U66" s="658"/>
      <c r="V66" s="813" t="s">
        <v>573</v>
      </c>
      <c r="W66" s="814"/>
      <c r="X66" s="814"/>
      <c r="Y66" s="814"/>
      <c r="Z66" s="814"/>
      <c r="AA66" s="814"/>
      <c r="AB66" s="815"/>
      <c r="AC66" s="6"/>
      <c r="AD66" s="6"/>
      <c r="AE66" s="6"/>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226"/>
      <c r="BU66" s="226"/>
      <c r="BV66" s="226"/>
      <c r="BW66" s="226"/>
      <c r="BX66" s="226"/>
      <c r="BY66" s="226"/>
    </row>
    <row r="67" spans="2:77" s="223" customFormat="1" ht="20.100000000000001" customHeight="1" thickBot="1">
      <c r="B67" s="6"/>
      <c r="C67" s="615" t="s">
        <v>574</v>
      </c>
      <c r="D67" s="615"/>
      <c r="E67" s="615"/>
      <c r="F67" s="615"/>
      <c r="G67" s="615"/>
      <c r="H67" s="615"/>
      <c r="I67" s="615"/>
      <c r="J67" s="615"/>
      <c r="K67" s="615"/>
      <c r="L67" s="615"/>
      <c r="M67" s="615"/>
      <c r="N67" s="615"/>
      <c r="O67" s="615"/>
      <c r="P67" s="615"/>
      <c r="Q67" s="615"/>
      <c r="R67" s="615"/>
      <c r="S67" s="615"/>
      <c r="T67" s="615"/>
      <c r="U67" s="658"/>
      <c r="V67" s="813" t="s">
        <v>575</v>
      </c>
      <c r="W67" s="814"/>
      <c r="X67" s="814"/>
      <c r="Y67" s="814"/>
      <c r="Z67" s="814"/>
      <c r="AA67" s="814"/>
      <c r="AB67" s="815"/>
      <c r="AC67" s="6"/>
      <c r="AD67" s="6"/>
      <c r="AE67" s="6"/>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226"/>
      <c r="BU67" s="226"/>
      <c r="BV67" s="226"/>
      <c r="BW67" s="226"/>
      <c r="BX67" s="226"/>
      <c r="BY67" s="226"/>
    </row>
    <row r="68" spans="2:77" s="223" customFormat="1" ht="20.100000000000001" customHeight="1">
      <c r="B68" s="6"/>
      <c r="C68" s="228" t="s">
        <v>576</v>
      </c>
      <c r="D68" s="150"/>
      <c r="E68" s="150"/>
      <c r="F68" s="150"/>
      <c r="G68" s="150"/>
      <c r="H68" s="150"/>
      <c r="I68" s="150"/>
      <c r="J68" s="150"/>
      <c r="K68" s="150"/>
      <c r="L68" s="150"/>
      <c r="M68" s="150"/>
      <c r="N68" s="150"/>
      <c r="O68" s="150"/>
      <c r="P68" s="150"/>
      <c r="Q68" s="150"/>
      <c r="R68" s="150"/>
      <c r="S68" s="150"/>
      <c r="T68" s="150"/>
      <c r="U68" s="150"/>
      <c r="V68" s="229"/>
      <c r="W68" s="229"/>
      <c r="X68" s="229"/>
      <c r="Y68" s="229"/>
      <c r="Z68" s="229"/>
      <c r="AA68" s="229"/>
      <c r="AB68" s="229"/>
      <c r="AC68" s="6"/>
      <c r="AD68" s="6"/>
      <c r="AE68" s="6"/>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226"/>
      <c r="BU68" s="226"/>
      <c r="BV68" s="226"/>
      <c r="BW68" s="226"/>
      <c r="BX68" s="226"/>
      <c r="BY68" s="226"/>
    </row>
    <row r="69" spans="2:77" s="223" customFormat="1" ht="20.100000000000001" customHeight="1">
      <c r="B69" s="6"/>
      <c r="C69" s="228" t="s">
        <v>577</v>
      </c>
      <c r="D69" s="217"/>
      <c r="E69" s="217"/>
      <c r="F69" s="217"/>
      <c r="G69" s="217"/>
      <c r="H69" s="217"/>
      <c r="I69" s="217"/>
      <c r="J69" s="217"/>
      <c r="K69" s="217"/>
      <c r="L69" s="217"/>
      <c r="M69" s="217"/>
      <c r="N69" s="217"/>
      <c r="O69" s="217"/>
      <c r="P69" s="217"/>
      <c r="Q69" s="217"/>
      <c r="R69" s="217"/>
      <c r="S69" s="217"/>
      <c r="T69" s="217"/>
      <c r="U69" s="217"/>
      <c r="V69" s="200"/>
      <c r="W69" s="200"/>
      <c r="X69" s="200"/>
      <c r="Y69" s="200"/>
      <c r="Z69" s="200"/>
      <c r="AA69" s="200"/>
      <c r="AB69" s="200"/>
      <c r="AC69" s="6"/>
      <c r="AD69" s="6"/>
      <c r="AE69" s="6"/>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226"/>
      <c r="BU69" s="226"/>
      <c r="BV69" s="226"/>
      <c r="BW69" s="226"/>
      <c r="BX69" s="226"/>
      <c r="BY69" s="226"/>
    </row>
    <row r="70" spans="2:77" s="223" customFormat="1" ht="15" thickBot="1">
      <c r="B70" s="6"/>
      <c r="C70" s="773" t="s">
        <v>578</v>
      </c>
      <c r="D70" s="773"/>
      <c r="E70" s="773"/>
      <c r="F70" s="773"/>
      <c r="G70" s="773"/>
      <c r="H70" s="773"/>
      <c r="I70" s="773"/>
      <c r="J70" s="773"/>
      <c r="K70" s="773"/>
      <c r="L70" s="773"/>
      <c r="M70" s="773"/>
      <c r="N70" s="773"/>
      <c r="O70" s="773"/>
      <c r="P70" s="773"/>
      <c r="Q70" s="773"/>
      <c r="R70" s="773"/>
      <c r="S70" s="773"/>
      <c r="T70" s="773"/>
      <c r="U70" s="773"/>
      <c r="V70" s="10"/>
      <c r="W70" s="53"/>
      <c r="X70" s="53"/>
      <c r="Y70" s="53"/>
      <c r="Z70" s="53"/>
      <c r="AA70" s="53"/>
      <c r="AB70" s="53"/>
      <c r="AC70" s="6"/>
      <c r="AD70" s="6"/>
      <c r="AE70" s="6"/>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226"/>
      <c r="BU70" s="226"/>
      <c r="BV70" s="226"/>
      <c r="BW70" s="226"/>
      <c r="BX70" s="226"/>
      <c r="BY70" s="226"/>
    </row>
    <row r="71" spans="2:77" s="223" customFormat="1" ht="20.100000000000001" customHeight="1">
      <c r="B71" s="6"/>
      <c r="C71" s="774" t="s">
        <v>627</v>
      </c>
      <c r="D71" s="774"/>
      <c r="E71" s="774"/>
      <c r="F71" s="774"/>
      <c r="G71" s="774"/>
      <c r="H71" s="774"/>
      <c r="I71" s="774"/>
      <c r="J71" s="774"/>
      <c r="K71" s="774"/>
      <c r="L71" s="774"/>
      <c r="M71" s="774"/>
      <c r="N71" s="774"/>
      <c r="O71" s="774"/>
      <c r="P71" s="774"/>
      <c r="Q71" s="774"/>
      <c r="R71" s="774"/>
      <c r="S71" s="774"/>
      <c r="T71" s="774"/>
      <c r="U71" s="775"/>
      <c r="V71" s="660" t="s">
        <v>560</v>
      </c>
      <c r="W71" s="661"/>
      <c r="X71" s="661"/>
      <c r="Y71" s="661"/>
      <c r="Z71" s="661"/>
      <c r="AA71" s="661"/>
      <c r="AB71" s="662"/>
      <c r="AC71" s="6"/>
      <c r="AD71" s="6"/>
      <c r="AE71" s="6"/>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226"/>
      <c r="BU71" s="226"/>
      <c r="BV71" s="226"/>
      <c r="BW71" s="226"/>
      <c r="BX71" s="226"/>
      <c r="BY71" s="226"/>
    </row>
    <row r="72" spans="2:77" s="223" customFormat="1" ht="20.100000000000001" customHeight="1" thickBot="1">
      <c r="B72" s="6"/>
      <c r="C72" s="774"/>
      <c r="D72" s="774"/>
      <c r="E72" s="774"/>
      <c r="F72" s="774"/>
      <c r="G72" s="774"/>
      <c r="H72" s="774"/>
      <c r="I72" s="774"/>
      <c r="J72" s="774"/>
      <c r="K72" s="774"/>
      <c r="L72" s="774"/>
      <c r="M72" s="774"/>
      <c r="N72" s="774"/>
      <c r="O72" s="774"/>
      <c r="P72" s="774"/>
      <c r="Q72" s="774"/>
      <c r="R72" s="774"/>
      <c r="S72" s="774"/>
      <c r="T72" s="774"/>
      <c r="U72" s="775"/>
      <c r="V72" s="663"/>
      <c r="W72" s="664"/>
      <c r="X72" s="664"/>
      <c r="Y72" s="664"/>
      <c r="Z72" s="664"/>
      <c r="AA72" s="664"/>
      <c r="AB72" s="665"/>
      <c r="AC72" s="6"/>
      <c r="AD72" s="6"/>
      <c r="AE72" s="6"/>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226"/>
      <c r="BU72" s="226"/>
      <c r="BV72" s="226"/>
      <c r="BW72" s="226"/>
      <c r="BX72" s="226"/>
      <c r="BY72" s="226"/>
    </row>
    <row r="73" spans="2:77" s="223" customFormat="1" ht="20.100000000000001" customHeight="1">
      <c r="B73" s="6"/>
      <c r="C73" s="219"/>
      <c r="D73" s="219"/>
      <c r="E73" s="219"/>
      <c r="F73" s="219"/>
      <c r="G73" s="219"/>
      <c r="H73" s="219"/>
      <c r="I73" s="219"/>
      <c r="J73" s="219"/>
      <c r="K73" s="219"/>
      <c r="L73" s="219"/>
      <c r="M73" s="219"/>
      <c r="N73" s="219"/>
      <c r="O73" s="219"/>
      <c r="P73" s="219"/>
      <c r="Q73" s="219"/>
      <c r="R73" s="219"/>
      <c r="S73" s="219"/>
      <c r="T73" s="219"/>
      <c r="U73" s="219"/>
      <c r="V73" s="200"/>
      <c r="W73" s="200"/>
      <c r="X73" s="200"/>
      <c r="Y73" s="200"/>
      <c r="Z73" s="200"/>
      <c r="AA73" s="200"/>
      <c r="AB73" s="200"/>
      <c r="AC73" s="6"/>
      <c r="AD73" s="6"/>
      <c r="AE73" s="6"/>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226"/>
      <c r="BU73" s="226"/>
      <c r="BV73" s="226"/>
      <c r="BW73" s="226"/>
      <c r="BX73" s="226"/>
      <c r="BY73" s="226"/>
    </row>
    <row r="74" spans="2:77" s="223" customFormat="1" ht="20.100000000000001" customHeight="1">
      <c r="B74" s="6"/>
      <c r="C74" s="230" t="s">
        <v>579</v>
      </c>
      <c r="D74" s="11"/>
      <c r="E74" s="11"/>
      <c r="F74" s="11"/>
      <c r="G74" s="11"/>
      <c r="H74" s="11"/>
      <c r="I74" s="11"/>
      <c r="J74" s="11"/>
      <c r="K74" s="11"/>
      <c r="L74" s="11"/>
      <c r="M74" s="11"/>
      <c r="N74" s="11"/>
      <c r="O74" s="11"/>
      <c r="P74" s="11"/>
      <c r="Q74" s="11"/>
      <c r="R74" s="11"/>
      <c r="S74" s="11"/>
      <c r="T74" s="11"/>
      <c r="U74" s="11"/>
      <c r="V74" s="200"/>
      <c r="W74" s="200"/>
      <c r="X74" s="200"/>
      <c r="Y74" s="200"/>
      <c r="Z74" s="200"/>
      <c r="AA74" s="200"/>
      <c r="AB74" s="200"/>
      <c r="AC74" s="6"/>
      <c r="AD74" s="6"/>
      <c r="AE74" s="6"/>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226"/>
      <c r="BU74" s="226"/>
      <c r="BV74" s="226"/>
      <c r="BW74" s="226"/>
      <c r="BX74" s="226"/>
      <c r="BY74" s="226"/>
    </row>
    <row r="75" spans="2:77" s="223" customFormat="1" ht="13.5" customHeight="1" thickBot="1">
      <c r="B75" s="6"/>
      <c r="C75" s="776" t="s">
        <v>580</v>
      </c>
      <c r="D75" s="750"/>
      <c r="E75" s="750"/>
      <c r="F75" s="750"/>
      <c r="G75" s="750"/>
      <c r="H75" s="750"/>
      <c r="I75" s="750"/>
      <c r="J75" s="750"/>
      <c r="K75" s="750"/>
      <c r="L75" s="750"/>
      <c r="M75" s="750"/>
      <c r="N75" s="750"/>
      <c r="O75" s="750"/>
      <c r="P75" s="750"/>
      <c r="Q75" s="750"/>
      <c r="R75" s="750"/>
      <c r="S75" s="750"/>
      <c r="T75" s="750"/>
      <c r="U75" s="777"/>
      <c r="V75" s="687" t="s">
        <v>581</v>
      </c>
      <c r="W75" s="588"/>
      <c r="X75" s="588"/>
      <c r="Y75" s="588"/>
      <c r="Z75" s="588"/>
      <c r="AA75" s="588"/>
      <c r="AB75" s="588"/>
      <c r="AC75" s="6"/>
      <c r="AD75" s="6"/>
      <c r="AE75" s="6"/>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226"/>
      <c r="BU75" s="226"/>
      <c r="BV75" s="226"/>
      <c r="BW75" s="226"/>
      <c r="BX75" s="226"/>
      <c r="BY75" s="226"/>
    </row>
    <row r="76" spans="2:77" s="223" customFormat="1" ht="20.100000000000001" customHeight="1" thickBot="1">
      <c r="B76" s="6"/>
      <c r="C76" s="751"/>
      <c r="D76" s="752"/>
      <c r="E76" s="752"/>
      <c r="F76" s="752"/>
      <c r="G76" s="752"/>
      <c r="H76" s="752"/>
      <c r="I76" s="752"/>
      <c r="J76" s="752"/>
      <c r="K76" s="752"/>
      <c r="L76" s="752"/>
      <c r="M76" s="752"/>
      <c r="N76" s="752"/>
      <c r="O76" s="752"/>
      <c r="P76" s="752"/>
      <c r="Q76" s="752"/>
      <c r="R76" s="752"/>
      <c r="S76" s="752"/>
      <c r="T76" s="752"/>
      <c r="U76" s="752"/>
      <c r="V76" s="799"/>
      <c r="W76" s="800"/>
      <c r="X76" s="800"/>
      <c r="Y76" s="800"/>
      <c r="Z76" s="800"/>
      <c r="AA76" s="800"/>
      <c r="AB76" s="801"/>
      <c r="AC76" s="6"/>
      <c r="AD76" s="6"/>
      <c r="AE76" s="6"/>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226"/>
      <c r="BU76" s="226"/>
      <c r="BV76" s="226"/>
      <c r="BW76" s="226"/>
      <c r="BX76" s="226"/>
      <c r="BY76" s="226"/>
    </row>
    <row r="77" spans="2:77" ht="20.100000000000001" customHeight="1">
      <c r="C77" s="150"/>
      <c r="D77" s="150"/>
      <c r="E77" s="150"/>
      <c r="F77" s="150"/>
      <c r="G77" s="150"/>
      <c r="H77" s="150"/>
      <c r="I77" s="150"/>
      <c r="J77" s="150"/>
      <c r="K77" s="150"/>
      <c r="L77" s="150"/>
      <c r="M77" s="150"/>
      <c r="N77" s="150"/>
      <c r="O77" s="150"/>
      <c r="P77" s="150"/>
      <c r="Q77" s="150"/>
      <c r="R77" s="150"/>
      <c r="S77" s="150"/>
      <c r="T77" s="150"/>
      <c r="U77" s="150"/>
      <c r="V77" s="142"/>
      <c r="W77" s="142"/>
      <c r="X77" s="142"/>
      <c r="Y77" s="142"/>
      <c r="Z77" s="142"/>
      <c r="AA77" s="142"/>
      <c r="AB77" s="142"/>
    </row>
    <row r="78" spans="2:77" ht="20.100000000000001" customHeight="1" thickBot="1">
      <c r="C78" s="826" t="s">
        <v>582</v>
      </c>
      <c r="D78" s="826"/>
      <c r="E78" s="826"/>
      <c r="F78" s="826"/>
      <c r="G78" s="826"/>
      <c r="H78" s="826"/>
      <c r="I78" s="826"/>
      <c r="J78" s="826"/>
      <c r="K78" s="826"/>
      <c r="L78" s="826"/>
      <c r="M78" s="826"/>
      <c r="N78" s="206"/>
      <c r="O78" s="206"/>
      <c r="P78" s="206"/>
      <c r="Q78" s="206"/>
      <c r="R78" s="11"/>
      <c r="S78" s="11"/>
      <c r="T78" s="11"/>
      <c r="U78" s="11"/>
      <c r="V78" s="11"/>
      <c r="W78" s="11"/>
      <c r="X78" s="11"/>
      <c r="Y78" s="11"/>
      <c r="Z78" s="11"/>
      <c r="AA78" s="11"/>
      <c r="AB78" s="11"/>
    </row>
    <row r="79" spans="2:77" ht="20.100000000000001" customHeight="1">
      <c r="C79" s="209" t="s">
        <v>612</v>
      </c>
      <c r="D79" s="210"/>
      <c r="E79" s="210"/>
      <c r="F79" s="210"/>
      <c r="G79" s="210"/>
      <c r="H79" s="210"/>
      <c r="I79" s="210"/>
      <c r="J79" s="210"/>
      <c r="K79" s="210"/>
      <c r="L79" s="210"/>
      <c r="M79" s="211"/>
      <c r="N79" s="212"/>
      <c r="O79" s="212"/>
      <c r="P79" s="212"/>
      <c r="Q79" s="212"/>
      <c r="R79" s="211"/>
      <c r="S79" s="211"/>
      <c r="T79" s="211"/>
      <c r="U79" s="211"/>
      <c r="V79" s="211"/>
      <c r="W79" s="211"/>
      <c r="X79" s="211"/>
      <c r="Y79" s="766" t="s">
        <v>556</v>
      </c>
      <c r="Z79" s="767"/>
      <c r="AA79" s="767"/>
      <c r="AB79" s="768"/>
    </row>
    <row r="80" spans="2:77" ht="20.100000000000001" customHeight="1" thickBot="1">
      <c r="C80" s="213" t="str">
        <f>"前年までの預貯金で生活されていたなど、令和"&amp;'計算シート（非表示）'!B4-1&amp;"年において収入が全く無かった方"</f>
        <v>前年までの預貯金で生活されていたなど、令和5年において収入が全く無かった方</v>
      </c>
      <c r="D80" s="214"/>
      <c r="E80" s="214"/>
      <c r="F80" s="214"/>
      <c r="G80" s="214"/>
      <c r="H80" s="214"/>
      <c r="I80" s="214"/>
      <c r="J80" s="214"/>
      <c r="K80" s="214"/>
      <c r="L80" s="214"/>
      <c r="M80" s="215"/>
      <c r="N80" s="216"/>
      <c r="O80" s="216"/>
      <c r="P80" s="216"/>
      <c r="Q80" s="216"/>
      <c r="R80" s="215"/>
      <c r="S80" s="215"/>
      <c r="T80" s="215"/>
      <c r="U80" s="215"/>
      <c r="V80" s="215"/>
      <c r="W80" s="215"/>
      <c r="X80" s="215"/>
      <c r="Y80" s="769"/>
      <c r="Z80" s="770"/>
      <c r="AA80" s="770"/>
      <c r="AB80" s="771"/>
    </row>
    <row r="81" spans="2:31" ht="20.100000000000001" customHeight="1">
      <c r="C81" s="201"/>
      <c r="D81" s="199"/>
      <c r="E81" s="199"/>
      <c r="F81" s="199"/>
      <c r="G81" s="199"/>
      <c r="H81" s="199"/>
      <c r="I81" s="199"/>
      <c r="J81" s="199"/>
      <c r="K81" s="199"/>
      <c r="L81" s="199"/>
      <c r="M81" s="11"/>
      <c r="N81" s="200"/>
      <c r="O81" s="200"/>
      <c r="P81" s="200"/>
      <c r="Q81" s="200"/>
      <c r="R81" s="11"/>
      <c r="S81" s="11"/>
      <c r="T81" s="11"/>
      <c r="U81" s="11"/>
      <c r="V81" s="11"/>
      <c r="W81" s="11"/>
      <c r="X81" s="11"/>
      <c r="Y81" s="11"/>
      <c r="Z81" s="11"/>
      <c r="AA81" s="11"/>
      <c r="AB81" s="11"/>
    </row>
    <row r="82" spans="2:31" ht="20.100000000000001" customHeight="1" thickBot="1">
      <c r="B82" s="48"/>
      <c r="C82" s="150"/>
      <c r="D82" s="150"/>
      <c r="E82" s="150"/>
      <c r="F82" s="150"/>
      <c r="G82" s="150"/>
      <c r="H82" s="150"/>
      <c r="I82" s="150"/>
      <c r="J82" s="150"/>
      <c r="K82" s="150"/>
      <c r="L82" s="150"/>
      <c r="M82" s="150"/>
      <c r="N82" s="150"/>
      <c r="O82" s="150"/>
      <c r="P82" s="150"/>
      <c r="Q82" s="150"/>
      <c r="R82" s="150"/>
      <c r="S82" s="150"/>
      <c r="T82" s="150"/>
      <c r="U82" s="150"/>
      <c r="V82" s="142"/>
      <c r="W82" s="142"/>
      <c r="X82" s="142"/>
      <c r="Y82" s="142"/>
      <c r="Z82" s="142"/>
      <c r="AA82" s="621" t="s">
        <v>320</v>
      </c>
      <c r="AB82" s="621"/>
      <c r="AC82" s="621"/>
      <c r="AD82" s="621"/>
      <c r="AE82" s="621"/>
    </row>
    <row r="83" spans="2:31" ht="20.100000000000001" customHeight="1" thickTop="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row>
    <row r="84" spans="2:31" ht="20.100000000000001" customHeight="1">
      <c r="B84" s="10"/>
      <c r="C84" s="52" t="str">
        <f>"２　所得控除に関する項目（令和５年１月１日から１２月３１日までの支出）"</f>
        <v>２　所得控除に関する項目（令和５年１月１日から１２月３１日までの支出）</v>
      </c>
    </row>
    <row r="85" spans="2:31" ht="20.100000000000001" customHeight="1" thickBot="1">
      <c r="C85" s="49" t="s">
        <v>108</v>
      </c>
      <c r="AC85" s="149"/>
      <c r="AD85" s="149"/>
      <c r="AE85" s="149"/>
    </row>
    <row r="86" spans="2:31" ht="20.100000000000001" customHeight="1" thickBot="1">
      <c r="C86" s="615" t="s">
        <v>109</v>
      </c>
      <c r="D86" s="615"/>
      <c r="E86" s="615"/>
      <c r="F86" s="615"/>
      <c r="G86" s="615"/>
      <c r="H86" s="615"/>
      <c r="I86" s="615"/>
      <c r="J86" s="615"/>
      <c r="K86" s="615"/>
      <c r="L86" s="615"/>
      <c r="M86" s="615"/>
      <c r="N86" s="615"/>
      <c r="O86" s="615"/>
      <c r="P86" s="615"/>
      <c r="Q86" s="615"/>
      <c r="R86" s="615"/>
      <c r="S86" s="615"/>
      <c r="T86" s="615"/>
      <c r="U86" s="615"/>
      <c r="V86" s="658"/>
      <c r="W86" s="646" t="s">
        <v>105</v>
      </c>
      <c r="X86" s="646"/>
      <c r="Y86" s="646"/>
      <c r="Z86" s="646"/>
      <c r="AA86" s="646"/>
      <c r="AB86" s="646"/>
      <c r="AC86" s="149"/>
      <c r="AD86" s="149"/>
      <c r="AE86" s="149"/>
    </row>
    <row r="87" spans="2:31" ht="20.100000000000001" customHeight="1" thickBot="1">
      <c r="C87" s="615" t="s">
        <v>110</v>
      </c>
      <c r="D87" s="615"/>
      <c r="E87" s="615"/>
      <c r="F87" s="615"/>
      <c r="G87" s="615"/>
      <c r="H87" s="615"/>
      <c r="I87" s="615"/>
      <c r="J87" s="615"/>
      <c r="K87" s="615"/>
      <c r="L87" s="615"/>
      <c r="M87" s="615"/>
      <c r="N87" s="615"/>
      <c r="O87" s="615"/>
      <c r="P87" s="615"/>
      <c r="Q87" s="615"/>
      <c r="R87" s="615"/>
      <c r="S87" s="615"/>
      <c r="T87" s="615"/>
      <c r="U87" s="615"/>
      <c r="V87" s="658"/>
      <c r="W87" s="646" t="s">
        <v>105</v>
      </c>
      <c r="X87" s="646"/>
      <c r="Y87" s="646"/>
      <c r="Z87" s="646"/>
      <c r="AA87" s="646"/>
      <c r="AB87" s="646"/>
      <c r="AC87" s="149"/>
      <c r="AD87" s="149"/>
      <c r="AE87" s="149"/>
    </row>
    <row r="88" spans="2:31" ht="20.100000000000001" customHeight="1">
      <c r="C88" s="54"/>
      <c r="D88" s="54"/>
      <c r="E88" s="54"/>
      <c r="F88" s="54"/>
      <c r="G88" s="54"/>
      <c r="H88" s="54"/>
      <c r="I88" s="54"/>
      <c r="J88" s="54"/>
      <c r="K88" s="54"/>
      <c r="L88" s="54"/>
      <c r="M88" s="54"/>
      <c r="N88" s="54"/>
      <c r="O88" s="54"/>
      <c r="P88" s="54"/>
      <c r="Q88" s="54"/>
      <c r="R88" s="54"/>
      <c r="S88" s="54"/>
      <c r="T88" s="54"/>
      <c r="U88" s="54"/>
      <c r="V88" s="54"/>
      <c r="W88" s="144"/>
      <c r="X88" s="144"/>
      <c r="Y88" s="144"/>
      <c r="Z88" s="144"/>
      <c r="AA88" s="144"/>
      <c r="AB88" s="144"/>
      <c r="AC88" s="149"/>
      <c r="AD88" s="149"/>
      <c r="AE88" s="149"/>
    </row>
    <row r="89" spans="2:31" ht="20.100000000000001" customHeight="1">
      <c r="C89" s="551" t="s">
        <v>611</v>
      </c>
      <c r="D89" s="551"/>
      <c r="E89" s="551"/>
      <c r="F89" s="551"/>
      <c r="G89" s="551"/>
      <c r="H89" s="551"/>
      <c r="I89" s="551"/>
      <c r="J89" s="551"/>
      <c r="K89" s="551"/>
      <c r="L89" s="551"/>
      <c r="M89" s="551"/>
      <c r="N89" s="551"/>
      <c r="O89" s="551"/>
      <c r="P89" s="551"/>
      <c r="Q89" s="551"/>
      <c r="R89" s="551"/>
      <c r="S89" s="551"/>
      <c r="T89" s="551"/>
      <c r="U89" s="551"/>
      <c r="V89" s="551"/>
      <c r="W89" s="551"/>
      <c r="X89" s="551"/>
      <c r="Y89" s="551"/>
      <c r="Z89" s="551"/>
      <c r="AA89" s="551"/>
      <c r="AB89" s="551"/>
      <c r="AC89" s="149"/>
      <c r="AD89" s="149"/>
      <c r="AE89" s="149"/>
    </row>
    <row r="90" spans="2:31" ht="20.100000000000001" customHeight="1">
      <c r="C90" s="551"/>
      <c r="D90" s="551"/>
      <c r="E90" s="551"/>
      <c r="F90" s="551"/>
      <c r="G90" s="551"/>
      <c r="H90" s="551"/>
      <c r="I90" s="551"/>
      <c r="J90" s="551"/>
      <c r="K90" s="551"/>
      <c r="L90" s="551"/>
      <c r="M90" s="551"/>
      <c r="N90" s="551"/>
      <c r="O90" s="551"/>
      <c r="P90" s="551"/>
      <c r="Q90" s="551"/>
      <c r="R90" s="551"/>
      <c r="S90" s="551"/>
      <c r="T90" s="551"/>
      <c r="U90" s="551"/>
      <c r="V90" s="551"/>
      <c r="W90" s="551"/>
      <c r="X90" s="551"/>
      <c r="Y90" s="551"/>
      <c r="Z90" s="551"/>
      <c r="AA90" s="551"/>
      <c r="AB90" s="551"/>
    </row>
    <row r="91" spans="2:31" ht="20.100000000000001" customHeight="1" thickBot="1">
      <c r="C91" s="570" t="s">
        <v>111</v>
      </c>
      <c r="D91" s="620"/>
      <c r="E91" s="620"/>
      <c r="F91" s="620"/>
      <c r="G91" s="620"/>
      <c r="H91" s="620"/>
      <c r="I91" s="684" t="s">
        <v>634</v>
      </c>
      <c r="J91" s="685"/>
      <c r="K91" s="685"/>
      <c r="L91" s="685"/>
      <c r="M91" s="685"/>
      <c r="N91" s="686"/>
    </row>
    <row r="92" spans="2:31" ht="20.100000000000001" customHeight="1" thickBot="1">
      <c r="C92" s="570" t="s">
        <v>236</v>
      </c>
      <c r="D92" s="620"/>
      <c r="E92" s="620"/>
      <c r="F92" s="620"/>
      <c r="G92" s="620"/>
      <c r="H92" s="620"/>
      <c r="I92" s="806"/>
      <c r="J92" s="807"/>
      <c r="K92" s="807"/>
      <c r="L92" s="807"/>
      <c r="M92" s="807"/>
      <c r="N92" s="808"/>
    </row>
    <row r="93" spans="2:31" ht="20.100000000000001" customHeight="1" thickBot="1">
      <c r="C93" s="570" t="s">
        <v>237</v>
      </c>
      <c r="D93" s="620"/>
      <c r="E93" s="620"/>
      <c r="F93" s="620"/>
      <c r="G93" s="620"/>
      <c r="H93" s="620"/>
      <c r="I93" s="806"/>
      <c r="J93" s="807"/>
      <c r="K93" s="807"/>
      <c r="L93" s="807"/>
      <c r="M93" s="807"/>
      <c r="N93" s="808"/>
    </row>
    <row r="94" spans="2:31" ht="20.100000000000001" customHeight="1" thickBot="1">
      <c r="C94" s="672" t="s">
        <v>238</v>
      </c>
      <c r="D94" s="673"/>
      <c r="E94" s="673"/>
      <c r="F94" s="673"/>
      <c r="G94" s="673"/>
      <c r="H94" s="673"/>
      <c r="I94" s="806"/>
      <c r="J94" s="807"/>
      <c r="K94" s="807"/>
      <c r="L94" s="807"/>
      <c r="M94" s="807"/>
      <c r="N94" s="808"/>
    </row>
    <row r="95" spans="2:31" ht="20.100000000000001" customHeight="1" thickBot="1">
      <c r="C95" s="560"/>
      <c r="D95" s="561"/>
      <c r="E95" s="561"/>
      <c r="F95" s="561"/>
      <c r="G95" s="561"/>
      <c r="H95" s="562"/>
      <c r="I95" s="806"/>
      <c r="J95" s="807"/>
      <c r="K95" s="807"/>
      <c r="L95" s="807"/>
      <c r="M95" s="807"/>
      <c r="N95" s="808"/>
    </row>
    <row r="96" spans="2:31" ht="20.100000000000001" customHeight="1">
      <c r="C96" s="816" t="s">
        <v>112</v>
      </c>
      <c r="D96" s="817"/>
      <c r="E96" s="817"/>
      <c r="F96" s="817"/>
      <c r="G96" s="817"/>
      <c r="H96" s="818"/>
      <c r="I96" s="804" t="str">
        <f>IF(AND(I92="",I93="",I94="",I95=""),"",SUM(I92:M95))</f>
        <v/>
      </c>
      <c r="J96" s="805"/>
      <c r="K96" s="805"/>
      <c r="L96" s="805"/>
      <c r="M96" s="805"/>
      <c r="N96" s="179"/>
    </row>
    <row r="97" spans="3:28" ht="20.100000000000001" customHeight="1">
      <c r="C97" s="142"/>
      <c r="D97" s="142"/>
      <c r="E97" s="142"/>
      <c r="F97" s="142"/>
      <c r="G97" s="142"/>
      <c r="H97" s="142"/>
      <c r="I97" s="142"/>
      <c r="J97" s="142"/>
      <c r="K97" s="142"/>
      <c r="L97" s="142"/>
      <c r="M97" s="142"/>
      <c r="N97" s="10"/>
    </row>
    <row r="98" spans="3:28" ht="20.100000000000001" customHeight="1"/>
    <row r="99" spans="3:28" ht="20.100000000000001" customHeight="1">
      <c r="C99" s="49" t="s">
        <v>613</v>
      </c>
    </row>
    <row r="100" spans="3:28" ht="20.100000000000001" hidden="1" customHeight="1" thickTop="1">
      <c r="C100" s="639" t="s">
        <v>614</v>
      </c>
      <c r="D100" s="640"/>
      <c r="E100" s="640"/>
      <c r="F100" s="640"/>
      <c r="G100" s="640"/>
      <c r="H100" s="640"/>
      <c r="I100" s="640"/>
      <c r="J100" s="640"/>
      <c r="K100" s="640"/>
      <c r="L100" s="640"/>
      <c r="M100" s="640"/>
      <c r="N100" s="640"/>
      <c r="O100" s="640"/>
      <c r="P100" s="640"/>
      <c r="Q100" s="640"/>
      <c r="R100" s="640"/>
      <c r="S100" s="640"/>
      <c r="T100" s="640"/>
      <c r="U100" s="640"/>
      <c r="V100" s="640"/>
      <c r="W100" s="640"/>
      <c r="X100" s="640"/>
      <c r="Y100" s="640"/>
      <c r="Z100" s="640"/>
      <c r="AA100" s="640"/>
      <c r="AB100" s="641"/>
    </row>
    <row r="101" spans="3:28" ht="20.100000000000001" hidden="1" customHeight="1">
      <c r="C101" s="642"/>
      <c r="D101" s="549"/>
      <c r="E101" s="549"/>
      <c r="F101" s="549"/>
      <c r="G101" s="549"/>
      <c r="H101" s="549"/>
      <c r="I101" s="549"/>
      <c r="J101" s="549"/>
      <c r="K101" s="549"/>
      <c r="L101" s="549"/>
      <c r="M101" s="549"/>
      <c r="N101" s="549"/>
      <c r="O101" s="549"/>
      <c r="P101" s="549"/>
      <c r="Q101" s="549"/>
      <c r="R101" s="549"/>
      <c r="S101" s="549"/>
      <c r="T101" s="549"/>
      <c r="U101" s="549"/>
      <c r="V101" s="549"/>
      <c r="W101" s="549"/>
      <c r="X101" s="549"/>
      <c r="Y101" s="549"/>
      <c r="Z101" s="549"/>
      <c r="AA101" s="549"/>
      <c r="AB101" s="550"/>
    </row>
    <row r="102" spans="3:28" ht="20.100000000000001" hidden="1" customHeight="1">
      <c r="C102" s="642"/>
      <c r="D102" s="549"/>
      <c r="E102" s="549"/>
      <c r="F102" s="549"/>
      <c r="G102" s="549"/>
      <c r="H102" s="549"/>
      <c r="I102" s="549"/>
      <c r="J102" s="549"/>
      <c r="K102" s="549"/>
      <c r="L102" s="549"/>
      <c r="M102" s="549"/>
      <c r="N102" s="549"/>
      <c r="O102" s="549"/>
      <c r="P102" s="549"/>
      <c r="Q102" s="549"/>
      <c r="R102" s="549"/>
      <c r="S102" s="549"/>
      <c r="T102" s="549"/>
      <c r="U102" s="549"/>
      <c r="V102" s="549"/>
      <c r="W102" s="549"/>
      <c r="X102" s="549"/>
      <c r="Y102" s="549"/>
      <c r="Z102" s="549"/>
      <c r="AA102" s="549"/>
      <c r="AB102" s="550"/>
    </row>
    <row r="103" spans="3:28" ht="20.100000000000001" hidden="1" customHeight="1">
      <c r="C103" s="642"/>
      <c r="D103" s="549"/>
      <c r="E103" s="549"/>
      <c r="F103" s="549"/>
      <c r="G103" s="549"/>
      <c r="H103" s="549"/>
      <c r="I103" s="549"/>
      <c r="J103" s="549"/>
      <c r="K103" s="549"/>
      <c r="L103" s="549"/>
      <c r="M103" s="549"/>
      <c r="N103" s="549"/>
      <c r="O103" s="549"/>
      <c r="P103" s="549"/>
      <c r="Q103" s="549"/>
      <c r="R103" s="549"/>
      <c r="S103" s="549"/>
      <c r="T103" s="549"/>
      <c r="U103" s="549"/>
      <c r="V103" s="549"/>
      <c r="W103" s="549"/>
      <c r="X103" s="549"/>
      <c r="Y103" s="549"/>
      <c r="Z103" s="549"/>
      <c r="AA103" s="549"/>
      <c r="AB103" s="550"/>
    </row>
    <row r="104" spans="3:28" ht="20.100000000000001" hidden="1" customHeight="1">
      <c r="C104" s="642"/>
      <c r="D104" s="549"/>
      <c r="E104" s="549"/>
      <c r="F104" s="549"/>
      <c r="G104" s="549"/>
      <c r="H104" s="549"/>
      <c r="I104" s="549"/>
      <c r="J104" s="549"/>
      <c r="K104" s="549"/>
      <c r="L104" s="549"/>
      <c r="M104" s="549"/>
      <c r="N104" s="549"/>
      <c r="O104" s="549"/>
      <c r="P104" s="549"/>
      <c r="Q104" s="549"/>
      <c r="R104" s="549"/>
      <c r="S104" s="549"/>
      <c r="T104" s="549"/>
      <c r="U104" s="549"/>
      <c r="V104" s="549"/>
      <c r="W104" s="549"/>
      <c r="X104" s="549"/>
      <c r="Y104" s="549"/>
      <c r="Z104" s="549"/>
      <c r="AA104" s="549"/>
      <c r="AB104" s="550"/>
    </row>
    <row r="105" spans="3:28" ht="20.100000000000001" hidden="1" customHeight="1" thickBot="1">
      <c r="C105" s="643"/>
      <c r="D105" s="644"/>
      <c r="E105" s="644"/>
      <c r="F105" s="644"/>
      <c r="G105" s="644"/>
      <c r="H105" s="644"/>
      <c r="I105" s="644"/>
      <c r="J105" s="644"/>
      <c r="K105" s="644"/>
      <c r="L105" s="644"/>
      <c r="M105" s="644"/>
      <c r="N105" s="644"/>
      <c r="O105" s="644"/>
      <c r="P105" s="644"/>
      <c r="Q105" s="644"/>
      <c r="R105" s="644"/>
      <c r="S105" s="644"/>
      <c r="T105" s="644"/>
      <c r="U105" s="644"/>
      <c r="V105" s="644"/>
      <c r="W105" s="644"/>
      <c r="X105" s="644"/>
      <c r="Y105" s="644"/>
      <c r="Z105" s="644"/>
      <c r="AA105" s="644"/>
      <c r="AB105" s="645"/>
    </row>
    <row r="106" spans="3:28" ht="20.100000000000001" hidden="1" customHeight="1">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row>
    <row r="107" spans="3:28" ht="20.100000000000001" customHeight="1" thickBot="1">
      <c r="C107" s="147" t="s">
        <v>615</v>
      </c>
      <c r="D107" s="141"/>
      <c r="E107" s="141"/>
      <c r="F107" s="141"/>
      <c r="G107" s="141"/>
      <c r="H107" s="141"/>
      <c r="I107" s="141"/>
      <c r="J107" s="141"/>
      <c r="K107" s="141"/>
      <c r="L107" s="141"/>
      <c r="M107" s="141"/>
    </row>
    <row r="108" spans="3:28" ht="20.100000000000001" customHeight="1" thickBot="1">
      <c r="C108" s="651" t="s">
        <v>616</v>
      </c>
      <c r="D108" s="652"/>
      <c r="E108" s="652"/>
      <c r="F108" s="652"/>
      <c r="G108" s="652"/>
      <c r="H108" s="652"/>
      <c r="I108" s="652"/>
      <c r="J108" s="652"/>
      <c r="K108" s="652"/>
      <c r="L108" s="652"/>
      <c r="M108" s="652"/>
      <c r="N108" s="652"/>
      <c r="O108" s="652"/>
      <c r="P108" s="652"/>
      <c r="Q108" s="652"/>
      <c r="R108" s="652"/>
      <c r="S108" s="652"/>
      <c r="T108" s="652"/>
      <c r="U108" s="652"/>
      <c r="V108" s="652"/>
      <c r="W108" s="646" t="s">
        <v>105</v>
      </c>
      <c r="X108" s="646"/>
      <c r="Y108" s="646"/>
      <c r="Z108" s="646"/>
      <c r="AA108" s="646"/>
      <c r="AB108" s="646"/>
    </row>
    <row r="109" spans="3:28" ht="20.100000000000001" customHeight="1" thickBot="1">
      <c r="C109" s="653"/>
      <c r="D109" s="654"/>
      <c r="E109" s="654"/>
      <c r="F109" s="654"/>
      <c r="G109" s="654"/>
      <c r="H109" s="654"/>
      <c r="I109" s="654"/>
      <c r="J109" s="654"/>
      <c r="K109" s="654"/>
      <c r="L109" s="654"/>
      <c r="M109" s="654"/>
      <c r="N109" s="654"/>
      <c r="O109" s="654"/>
      <c r="P109" s="654"/>
      <c r="Q109" s="654"/>
      <c r="R109" s="654"/>
      <c r="S109" s="654"/>
      <c r="T109" s="654"/>
      <c r="U109" s="654"/>
      <c r="V109" s="654"/>
      <c r="W109" s="646"/>
      <c r="X109" s="646"/>
      <c r="Y109" s="646"/>
      <c r="Z109" s="646"/>
      <c r="AA109" s="646"/>
      <c r="AB109" s="646"/>
    </row>
    <row r="110" spans="3:28" ht="20.100000000000001" customHeight="1">
      <c r="C110" s="55"/>
      <c r="D110" s="55"/>
      <c r="E110" s="55"/>
      <c r="F110" s="55"/>
      <c r="G110" s="55"/>
      <c r="H110" s="55"/>
      <c r="I110" s="55"/>
      <c r="J110" s="55"/>
      <c r="K110" s="55"/>
      <c r="L110" s="55"/>
    </row>
    <row r="111" spans="3:28" ht="20.100000000000001" customHeight="1">
      <c r="C111" s="650" t="s">
        <v>617</v>
      </c>
      <c r="D111" s="650"/>
      <c r="E111" s="650"/>
      <c r="F111" s="650"/>
      <c r="G111" s="650"/>
      <c r="H111" s="650"/>
      <c r="I111" s="650"/>
      <c r="J111" s="650"/>
      <c r="K111" s="650"/>
      <c r="L111" s="650"/>
      <c r="M111" s="650"/>
      <c r="N111" s="650"/>
      <c r="O111" s="650"/>
      <c r="P111" s="650"/>
      <c r="Q111" s="650"/>
      <c r="R111" s="650"/>
      <c r="S111" s="650"/>
      <c r="T111" s="650"/>
      <c r="U111" s="650"/>
      <c r="V111" s="650"/>
      <c r="W111" s="650"/>
      <c r="X111" s="650"/>
      <c r="Y111" s="650"/>
    </row>
    <row r="112" spans="3:28" ht="20.100000000000001" customHeight="1">
      <c r="C112" s="67" t="s">
        <v>225</v>
      </c>
    </row>
    <row r="113" spans="3:42" ht="20.100000000000001" customHeight="1">
      <c r="C113" s="582" t="s">
        <v>331</v>
      </c>
      <c r="D113" s="582"/>
      <c r="E113" s="582"/>
      <c r="F113" s="582"/>
      <c r="G113" s="582"/>
      <c r="H113" s="582"/>
      <c r="I113" s="582"/>
      <c r="J113" s="582"/>
      <c r="K113" s="582"/>
      <c r="L113" s="582"/>
      <c r="M113" s="582"/>
      <c r="N113" s="582"/>
      <c r="O113" s="582"/>
      <c r="P113" s="554"/>
      <c r="Q113" s="554"/>
      <c r="R113" s="554"/>
    </row>
    <row r="114" spans="3:42" ht="20.100000000000001" customHeight="1" thickBot="1">
      <c r="C114" s="647" t="s">
        <v>113</v>
      </c>
      <c r="D114" s="648"/>
      <c r="E114" s="648"/>
      <c r="F114" s="648"/>
      <c r="G114" s="648"/>
      <c r="H114" s="648"/>
      <c r="I114" s="649"/>
      <c r="J114" s="672" t="s">
        <v>151</v>
      </c>
      <c r="K114" s="673"/>
      <c r="L114" s="673"/>
      <c r="M114" s="673"/>
      <c r="N114" s="673"/>
      <c r="O114" s="687"/>
      <c r="P114" s="655" t="s">
        <v>303</v>
      </c>
      <c r="Q114" s="655"/>
      <c r="R114" s="655"/>
      <c r="S114" s="655"/>
      <c r="T114" s="655"/>
      <c r="U114" s="655"/>
      <c r="V114" s="655" t="s">
        <v>304</v>
      </c>
      <c r="W114" s="655"/>
      <c r="X114" s="655"/>
      <c r="Y114" s="655"/>
    </row>
    <row r="115" spans="3:42" ht="20.100000000000001" customHeight="1" thickBot="1">
      <c r="C115" s="627" t="s">
        <v>114</v>
      </c>
      <c r="D115" s="628"/>
      <c r="E115" s="629"/>
      <c r="F115" s="606" t="s">
        <v>115</v>
      </c>
      <c r="G115" s="606"/>
      <c r="H115" s="606"/>
      <c r="I115" s="616"/>
      <c r="J115" s="636"/>
      <c r="K115" s="637"/>
      <c r="L115" s="637"/>
      <c r="M115" s="637"/>
      <c r="N115" s="637"/>
      <c r="O115" s="638"/>
      <c r="P115" s="610" t="str">
        <f>IF(給与所得入力その１!K34="","",給与所得入力その１!K34)</f>
        <v/>
      </c>
      <c r="Q115" s="611"/>
      <c r="R115" s="611"/>
      <c r="S115" s="611"/>
      <c r="T115" s="611"/>
      <c r="U115" s="611"/>
      <c r="V115" s="611" t="str">
        <f>IF(AND(J115="",P115=""),"",IF(SUM(J115,P115)&gt;56000,28000,IF(SUM(J115,P115)&gt;32000,ROUNDUP(SUM(J115,P115)*0.25+14000,0),IF(SUM(J115,P115)&gt;12000,ROUNDUP(SUM(J115,P115)*0.5+6000,0),SUM(J115,P115)))))</f>
        <v/>
      </c>
      <c r="W115" s="611"/>
      <c r="X115" s="611"/>
      <c r="Y115" s="611"/>
      <c r="AH115" s="894"/>
      <c r="AI115" s="894"/>
    </row>
    <row r="116" spans="3:42" ht="20.100000000000001" customHeight="1" thickBot="1">
      <c r="C116" s="630"/>
      <c r="D116" s="631"/>
      <c r="E116" s="632"/>
      <c r="F116" s="606" t="s">
        <v>116</v>
      </c>
      <c r="G116" s="606"/>
      <c r="H116" s="606"/>
      <c r="I116" s="616"/>
      <c r="J116" s="636"/>
      <c r="K116" s="637"/>
      <c r="L116" s="637"/>
      <c r="M116" s="637"/>
      <c r="N116" s="637"/>
      <c r="O116" s="638"/>
      <c r="P116" s="610" t="str">
        <f>IF(給与所得入力その１!AX34="","",給与所得入力その１!AX34)</f>
        <v/>
      </c>
      <c r="Q116" s="611"/>
      <c r="R116" s="611"/>
      <c r="S116" s="611"/>
      <c r="T116" s="611"/>
      <c r="U116" s="611"/>
      <c r="V116" s="611" t="str">
        <f>IF(AND(J116="",P116=""),"",IF(SUM(J116,P116)&gt;56000,28000,IF(SUM(J116,P116)&gt;32000,ROUNDUP(SUM(J116,P116)*0.25+14000,0),IF(SUM(J116,P116)&gt;12000,ROUNDUP(SUM(J116,P116)*0.5+6000,0),SUM(J116,P116)))))</f>
        <v/>
      </c>
      <c r="W116" s="611"/>
      <c r="X116" s="611"/>
      <c r="Y116" s="611"/>
    </row>
    <row r="117" spans="3:42" ht="20.100000000000001" customHeight="1" thickBot="1">
      <c r="C117" s="633"/>
      <c r="D117" s="634"/>
      <c r="E117" s="635"/>
      <c r="F117" s="606" t="s">
        <v>117</v>
      </c>
      <c r="G117" s="606"/>
      <c r="H117" s="606"/>
      <c r="I117" s="616"/>
      <c r="J117" s="636"/>
      <c r="K117" s="637"/>
      <c r="L117" s="637"/>
      <c r="M117" s="637"/>
      <c r="N117" s="637"/>
      <c r="O117" s="638"/>
      <c r="P117" s="610" t="str">
        <f>IF(給与所得入力その１!AK34="","",給与所得入力その１!AK34)</f>
        <v/>
      </c>
      <c r="Q117" s="611"/>
      <c r="R117" s="611"/>
      <c r="S117" s="611"/>
      <c r="T117" s="611"/>
      <c r="U117" s="611"/>
      <c r="V117" s="611" t="str">
        <f>IF(AND(J117="",P117=""),"",IF(SUM(J117,P117)&gt;56000,28000,IF(SUM(J117,P117)&gt;32000,ROUNDUP(SUM(J117,P117)*0.25+14000,0),IF(SUM(J117,P117)&gt;12000,ROUNDUP(SUM(J117,P117)*0.5+6000,0),SUM(J117,P117)))))</f>
        <v/>
      </c>
      <c r="W117" s="611"/>
      <c r="X117" s="611"/>
      <c r="Y117" s="611"/>
      <c r="AH117" s="894"/>
      <c r="AI117" s="894"/>
    </row>
    <row r="118" spans="3:42" ht="20.100000000000001" customHeight="1">
      <c r="C118" s="145"/>
    </row>
    <row r="119" spans="3:42" ht="20.100000000000001" customHeight="1">
      <c r="C119" s="582" t="s">
        <v>332</v>
      </c>
      <c r="D119" s="582"/>
      <c r="E119" s="582"/>
      <c r="F119" s="582"/>
      <c r="G119" s="582"/>
      <c r="H119" s="582"/>
      <c r="I119" s="582"/>
      <c r="J119" s="582"/>
      <c r="K119" s="582"/>
      <c r="L119" s="582"/>
      <c r="M119" s="582"/>
      <c r="N119" s="582"/>
      <c r="O119" s="582"/>
      <c r="P119" s="554"/>
      <c r="Q119" s="554"/>
      <c r="R119" s="554"/>
      <c r="AH119" s="894"/>
      <c r="AI119" s="894"/>
    </row>
    <row r="120" spans="3:42" ht="20.100000000000001" customHeight="1" thickBot="1">
      <c r="C120" s="615" t="s">
        <v>113</v>
      </c>
      <c r="D120" s="615"/>
      <c r="E120" s="615"/>
      <c r="F120" s="615"/>
      <c r="G120" s="615"/>
      <c r="H120" s="615"/>
      <c r="I120" s="615"/>
      <c r="J120" s="588" t="s">
        <v>151</v>
      </c>
      <c r="K120" s="588"/>
      <c r="L120" s="588"/>
      <c r="M120" s="588"/>
      <c r="N120" s="588"/>
      <c r="O120" s="588"/>
      <c r="P120" s="655" t="s">
        <v>303</v>
      </c>
      <c r="Q120" s="655"/>
      <c r="R120" s="655"/>
      <c r="S120" s="655"/>
      <c r="T120" s="655"/>
      <c r="U120" s="655"/>
      <c r="V120" s="569" t="s">
        <v>304</v>
      </c>
      <c r="W120" s="569"/>
      <c r="X120" s="569"/>
      <c r="Y120" s="569"/>
    </row>
    <row r="121" spans="3:42" ht="20.100000000000001" customHeight="1" thickBot="1">
      <c r="C121" s="606" t="s">
        <v>121</v>
      </c>
      <c r="D121" s="606"/>
      <c r="E121" s="606"/>
      <c r="F121" s="606" t="s">
        <v>115</v>
      </c>
      <c r="G121" s="606"/>
      <c r="H121" s="606"/>
      <c r="I121" s="616"/>
      <c r="J121" s="607"/>
      <c r="K121" s="608"/>
      <c r="L121" s="608"/>
      <c r="M121" s="608"/>
      <c r="N121" s="608"/>
      <c r="O121" s="609"/>
      <c r="P121" s="610" t="str">
        <f>IF(給与所得入力その１!X34="","",給与所得入力その１!X34)</f>
        <v/>
      </c>
      <c r="Q121" s="611"/>
      <c r="R121" s="611"/>
      <c r="S121" s="611"/>
      <c r="T121" s="611"/>
      <c r="U121" s="611"/>
      <c r="V121" s="611" t="str">
        <f>IF(AND(J121="",P121=""),"",IF(SUM(J121,P121)&gt;70000,35000,IF(SUM(J121,P121)&gt;40000,ROUNDUP(SUM(J121,P121)*0.25+17500,0),IF(SUM(J121,P121)&gt;15000,ROUNDUP(SUM(J121,P121)*0.5+7500,0),SUM(J121,P121)))))</f>
        <v/>
      </c>
      <c r="W121" s="611"/>
      <c r="X121" s="611"/>
      <c r="Y121" s="611"/>
    </row>
    <row r="122" spans="3:42" ht="20.100000000000001" customHeight="1" thickBot="1">
      <c r="C122" s="606"/>
      <c r="D122" s="606"/>
      <c r="E122" s="606"/>
      <c r="F122" s="606" t="s">
        <v>116</v>
      </c>
      <c r="G122" s="606"/>
      <c r="H122" s="606"/>
      <c r="I122" s="616"/>
      <c r="J122" s="607"/>
      <c r="K122" s="608"/>
      <c r="L122" s="608"/>
      <c r="M122" s="608"/>
      <c r="N122" s="608"/>
      <c r="O122" s="609"/>
      <c r="P122" s="610" t="str">
        <f>IF(給与所得入力その１!BK34="","",給与所得入力その１!BK34)</f>
        <v/>
      </c>
      <c r="Q122" s="611"/>
      <c r="R122" s="611"/>
      <c r="S122" s="611"/>
      <c r="T122" s="611"/>
      <c r="U122" s="611"/>
      <c r="V122" s="611" t="str">
        <f>IF(AND(J122="",P122=""),"",IF(SUM(J122,P122)&gt;70000,35000,IF(SUM(J122,P122)&gt;40000,ROUNDUP(SUM(J122,P122)*0.25+17500,0),IF(SUM(J122,P122)&gt;15000,ROUNDUP(SUM(J122,P122)*0.5+7500,0),SUM(J122,P122)))))</f>
        <v/>
      </c>
      <c r="W122" s="611"/>
      <c r="X122" s="611"/>
      <c r="Y122" s="611"/>
    </row>
    <row r="123" spans="3:42" ht="20.100000000000001" customHeight="1">
      <c r="C123" s="142"/>
      <c r="D123" s="142"/>
      <c r="E123" s="142"/>
      <c r="F123" s="142"/>
      <c r="G123" s="142"/>
      <c r="H123" s="142"/>
      <c r="I123" s="142"/>
      <c r="J123" s="142"/>
      <c r="K123" s="142"/>
      <c r="L123" s="142"/>
      <c r="M123" s="142"/>
      <c r="N123" s="142"/>
      <c r="O123" s="142"/>
      <c r="P123" s="142"/>
      <c r="Q123" s="142"/>
      <c r="R123" s="142"/>
    </row>
    <row r="124" spans="3:42" ht="20.100000000000001" customHeight="1">
      <c r="C124" s="134" t="s">
        <v>305</v>
      </c>
      <c r="I124" s="8"/>
      <c r="J124" s="8"/>
      <c r="K124" s="8"/>
      <c r="L124" s="8"/>
      <c r="M124" s="8"/>
      <c r="N124" s="8"/>
    </row>
    <row r="125" spans="3:42" ht="20.100000000000001" customHeight="1" thickBot="1">
      <c r="C125" s="615" t="s">
        <v>113</v>
      </c>
      <c r="D125" s="615"/>
      <c r="E125" s="615"/>
      <c r="F125" s="615"/>
      <c r="G125" s="615"/>
      <c r="H125" s="615"/>
      <c r="I125" s="615"/>
      <c r="J125" s="588" t="s">
        <v>151</v>
      </c>
      <c r="K125" s="588"/>
      <c r="L125" s="588"/>
      <c r="M125" s="588"/>
      <c r="N125" s="588"/>
      <c r="O125" s="588"/>
      <c r="P125" s="655" t="s">
        <v>303</v>
      </c>
      <c r="Q125" s="655"/>
      <c r="R125" s="655"/>
      <c r="S125" s="655"/>
      <c r="T125" s="655"/>
      <c r="U125" s="655"/>
      <c r="V125" s="569" t="s">
        <v>304</v>
      </c>
      <c r="W125" s="569"/>
      <c r="X125" s="569"/>
      <c r="Y125" s="569"/>
      <c r="AL125" s="158"/>
      <c r="AM125" s="159"/>
      <c r="AN125" s="159"/>
      <c r="AO125" s="159"/>
      <c r="AP125" s="159"/>
    </row>
    <row r="126" spans="3:42" ht="20.100000000000001" customHeight="1" thickBot="1">
      <c r="C126" s="606" t="s">
        <v>118</v>
      </c>
      <c r="D126" s="606"/>
      <c r="E126" s="606"/>
      <c r="F126" s="606" t="s">
        <v>119</v>
      </c>
      <c r="G126" s="606"/>
      <c r="H126" s="606"/>
      <c r="I126" s="616"/>
      <c r="J126" s="607"/>
      <c r="K126" s="608"/>
      <c r="L126" s="608"/>
      <c r="M126" s="608"/>
      <c r="N126" s="608"/>
      <c r="O126" s="609"/>
      <c r="P126" s="610" t="str">
        <f>IF(給与所得入力その１!AM28="","",IF(入力シート!P127="",給与所得入力その１!AM28,IF('計算シート（非表示）'!B232="有り",給与所得入力その１!AM28-'計算シート（非表示）'!B230,0)))</f>
        <v/>
      </c>
      <c r="Q126" s="611"/>
      <c r="R126" s="611"/>
      <c r="S126" s="611"/>
      <c r="T126" s="611"/>
      <c r="U126" s="611"/>
      <c r="V126" s="611" t="str">
        <f>IF(AND(J126="",P126=""),"",IF(SUM(J126,P126)&gt;50000,25000,ROUNDUP(SUM(J126,P126)*0.5,0)))</f>
        <v/>
      </c>
      <c r="W126" s="611"/>
      <c r="X126" s="611"/>
      <c r="Y126" s="611"/>
    </row>
    <row r="127" spans="3:42" ht="20.100000000000001" customHeight="1" thickBot="1">
      <c r="C127" s="606"/>
      <c r="D127" s="606"/>
      <c r="E127" s="606"/>
      <c r="F127" s="876" t="s">
        <v>120</v>
      </c>
      <c r="G127" s="877"/>
      <c r="H127" s="877"/>
      <c r="I127" s="878"/>
      <c r="J127" s="607"/>
      <c r="K127" s="608"/>
      <c r="L127" s="608"/>
      <c r="M127" s="608"/>
      <c r="N127" s="608"/>
      <c r="O127" s="609"/>
      <c r="P127" s="610" t="str">
        <f>IF(給与所得入力その１!BL40="","",給与所得入力その１!BL40)</f>
        <v/>
      </c>
      <c r="Q127" s="611"/>
      <c r="R127" s="611"/>
      <c r="S127" s="611"/>
      <c r="T127" s="611"/>
      <c r="U127" s="611"/>
      <c r="V127" s="611" t="str">
        <f>IF(AND(J127="",P127=""),"",IF(SUM(J127,P127)&gt;15000,10000,IF(SUM(J127,P127)&gt;5000,ROUNDUP(SUM(J127,P127)*0.5+2500,0),SUM(J127,P127))))</f>
        <v/>
      </c>
      <c r="W127" s="611"/>
      <c r="X127" s="611"/>
      <c r="Y127" s="611"/>
      <c r="AL127" s="160"/>
      <c r="AM127" s="161"/>
    </row>
    <row r="128" spans="3:42" ht="20.100000000000001" customHeight="1">
      <c r="C128" s="569" t="s">
        <v>226</v>
      </c>
      <c r="D128" s="569"/>
      <c r="E128" s="569"/>
      <c r="F128" s="569"/>
      <c r="G128" s="569"/>
      <c r="H128" s="569"/>
      <c r="I128" s="569"/>
      <c r="J128" s="883"/>
      <c r="K128" s="883"/>
      <c r="L128" s="883"/>
      <c r="M128" s="883"/>
      <c r="N128" s="883"/>
      <c r="O128" s="883"/>
      <c r="P128" s="569"/>
      <c r="Q128" s="569"/>
      <c r="R128" s="569"/>
      <c r="S128" s="569"/>
      <c r="T128" s="569"/>
      <c r="U128" s="569"/>
      <c r="V128" s="901" t="str">
        <f>IF(AND(V126="",V127=""),"",IF(SUM(V126:X127)&gt;25000,25000,SUM(V126:X127)))</f>
        <v/>
      </c>
      <c r="W128" s="902"/>
      <c r="X128" s="902"/>
      <c r="Y128" s="610"/>
      <c r="AM128" s="161"/>
    </row>
    <row r="129" spans="3:37" ht="20.100000000000001" customHeight="1">
      <c r="C129" s="56"/>
      <c r="D129" s="56"/>
      <c r="E129" s="56"/>
      <c r="F129" s="56"/>
      <c r="G129" s="56"/>
      <c r="H129" s="56"/>
      <c r="I129" s="56"/>
      <c r="J129" s="56"/>
      <c r="K129" s="56"/>
      <c r="L129" s="56"/>
      <c r="M129" s="56"/>
      <c r="N129" s="56"/>
      <c r="O129" s="56"/>
      <c r="P129" s="142"/>
      <c r="Q129" s="142"/>
      <c r="R129" s="142"/>
      <c r="AJ129" s="161"/>
    </row>
    <row r="130" spans="3:37" ht="20.100000000000001" customHeight="1">
      <c r="C130" s="710" t="str">
        <f>IF(AND(J115="",J116="",J117="",J121="",J122="",J126="",J127=""),"",IF(OR(J115&lt;&gt;"",J116&lt;&gt;"",J117&lt;&gt;"",J121&lt;&gt;"",J122&lt;&gt;""),IF(OR(J126&lt;&gt;"",J127&lt;&gt;""),"生命保険料控除証明書及び地震保険料控除証明書を添付してください。","生命保険料控除証明書を添付してください。"),"地震保険料控除証明書を添付してください。"))</f>
        <v/>
      </c>
      <c r="D130" s="710"/>
      <c r="E130" s="710"/>
      <c r="F130" s="710"/>
      <c r="G130" s="710"/>
      <c r="H130" s="710"/>
      <c r="I130" s="710"/>
      <c r="J130" s="710"/>
      <c r="K130" s="710"/>
      <c r="L130" s="710"/>
      <c r="M130" s="710"/>
      <c r="N130" s="710"/>
      <c r="O130" s="710"/>
      <c r="P130" s="710"/>
      <c r="Q130" s="710"/>
      <c r="R130" s="710"/>
      <c r="S130" s="710"/>
      <c r="AJ130" s="161"/>
    </row>
    <row r="131" spans="3:37" ht="20.100000000000001" customHeight="1"/>
    <row r="132" spans="3:37" ht="20.100000000000001" customHeight="1">
      <c r="C132" s="772" t="s">
        <v>122</v>
      </c>
      <c r="D132" s="772"/>
      <c r="E132" s="772"/>
      <c r="F132" s="772"/>
      <c r="G132" s="772"/>
      <c r="H132" s="772"/>
      <c r="I132" s="772"/>
      <c r="J132" s="772"/>
      <c r="K132" s="772"/>
      <c r="L132" s="772"/>
      <c r="M132" s="772"/>
    </row>
    <row r="133" spans="3:37" ht="20.100000000000001" customHeight="1" thickBot="1">
      <c r="C133" s="554" t="s">
        <v>242</v>
      </c>
      <c r="D133" s="554"/>
      <c r="E133" s="554"/>
      <c r="F133" s="554"/>
      <c r="G133" s="554"/>
      <c r="H133" s="554"/>
      <c r="I133" s="554"/>
      <c r="J133" s="554"/>
      <c r="K133" s="554"/>
      <c r="L133" s="554"/>
      <c r="M133" s="554"/>
      <c r="N133" s="554"/>
      <c r="O133" s="554"/>
      <c r="P133" s="554"/>
      <c r="Q133" s="554"/>
      <c r="R133" s="554"/>
      <c r="S133" s="554"/>
      <c r="T133" s="554"/>
      <c r="U133" s="11"/>
      <c r="V133" s="11"/>
      <c r="X133" s="53"/>
      <c r="Y133" s="53"/>
      <c r="Z133" s="53"/>
      <c r="AA133" s="53"/>
      <c r="AB133" s="53"/>
      <c r="AH133" s="162"/>
      <c r="AI133" s="162"/>
      <c r="AJ133" s="162"/>
      <c r="AK133" s="162"/>
    </row>
    <row r="134" spans="3:37" ht="20.100000000000001" customHeight="1" thickBot="1">
      <c r="C134" s="570" t="s">
        <v>524</v>
      </c>
      <c r="D134" s="620"/>
      <c r="E134" s="620"/>
      <c r="F134" s="620"/>
      <c r="G134" s="620"/>
      <c r="H134" s="620"/>
      <c r="I134" s="620"/>
      <c r="J134" s="620"/>
      <c r="K134" s="620"/>
      <c r="L134" s="620"/>
      <c r="M134" s="620"/>
      <c r="N134" s="620"/>
      <c r="O134" s="620"/>
      <c r="P134" s="620"/>
      <c r="Q134" s="620"/>
      <c r="R134" s="620"/>
      <c r="S134" s="620"/>
      <c r="T134" s="646" t="s">
        <v>152</v>
      </c>
      <c r="U134" s="646"/>
      <c r="V134" s="646"/>
      <c r="W134" s="646"/>
      <c r="X134" s="646"/>
      <c r="Y134" s="646"/>
      <c r="Z134" s="53"/>
      <c r="AA134" s="53"/>
      <c r="AB134" s="53"/>
    </row>
    <row r="135" spans="3:37" ht="20.100000000000001" customHeight="1">
      <c r="C135" s="8"/>
    </row>
    <row r="136" spans="3:37" ht="20.100000000000001" customHeight="1">
      <c r="C136" s="10" t="s">
        <v>506</v>
      </c>
      <c r="D136" s="10"/>
      <c r="E136" s="10"/>
      <c r="F136" s="10"/>
      <c r="G136" s="10"/>
      <c r="H136" s="10"/>
      <c r="I136" s="10"/>
      <c r="J136" s="10"/>
      <c r="K136" s="10"/>
      <c r="L136" s="10"/>
      <c r="M136" s="10"/>
      <c r="N136" s="10"/>
      <c r="O136" s="10"/>
      <c r="P136" s="10"/>
      <c r="Q136" s="10"/>
      <c r="R136" s="10"/>
      <c r="S136" s="10"/>
      <c r="T136" s="10"/>
      <c r="U136" s="10"/>
      <c r="V136" s="10"/>
      <c r="W136" s="10"/>
      <c r="X136" s="10"/>
    </row>
    <row r="137" spans="3:37" ht="20.100000000000001" customHeight="1">
      <c r="C137" s="958" t="s">
        <v>309</v>
      </c>
      <c r="D137" s="958"/>
      <c r="E137" s="958"/>
      <c r="F137" s="958"/>
      <c r="G137" s="958"/>
      <c r="H137" s="958"/>
      <c r="I137" s="958"/>
      <c r="J137" s="958"/>
      <c r="K137" s="958"/>
      <c r="L137" s="958"/>
      <c r="M137" s="958"/>
      <c r="N137" s="958"/>
      <c r="O137" s="958"/>
      <c r="P137" s="958"/>
      <c r="Q137" s="958"/>
      <c r="R137" s="958"/>
      <c r="S137" s="958"/>
      <c r="T137" s="958"/>
      <c r="U137" s="958"/>
      <c r="V137" s="958"/>
      <c r="W137" s="958"/>
      <c r="X137" s="958"/>
      <c r="Y137" s="958"/>
      <c r="Z137" s="958"/>
      <c r="AA137" s="958"/>
      <c r="AB137" s="958"/>
    </row>
    <row r="138" spans="3:37" ht="20.100000000000001" customHeight="1" thickBot="1">
      <c r="C138" s="588" t="s">
        <v>190</v>
      </c>
      <c r="D138" s="588"/>
      <c r="E138" s="588"/>
      <c r="F138" s="588"/>
      <c r="G138" s="588"/>
      <c r="H138" s="588"/>
      <c r="I138" s="588"/>
      <c r="J138" s="588" t="s">
        <v>140</v>
      </c>
      <c r="K138" s="588"/>
      <c r="L138" s="588"/>
      <c r="M138" s="588"/>
      <c r="N138" s="588"/>
      <c r="O138" s="588"/>
      <c r="P138" s="588"/>
      <c r="Q138" s="569" t="s">
        <v>212</v>
      </c>
      <c r="R138" s="569"/>
      <c r="S138" s="569"/>
      <c r="T138" s="569"/>
      <c r="U138" s="569"/>
      <c r="V138" s="569"/>
    </row>
    <row r="139" spans="3:37" ht="20.100000000000001" customHeight="1" thickBot="1">
      <c r="C139" s="617"/>
      <c r="D139" s="618"/>
      <c r="E139" s="618"/>
      <c r="F139" s="618"/>
      <c r="G139" s="618"/>
      <c r="H139" s="618"/>
      <c r="I139" s="619"/>
      <c r="J139" s="617"/>
      <c r="K139" s="618"/>
      <c r="L139" s="618"/>
      <c r="M139" s="618"/>
      <c r="N139" s="618"/>
      <c r="O139" s="618"/>
      <c r="P139" s="619"/>
      <c r="Q139" s="579" t="str">
        <f>IF(C139="","",IF(C139-J139&gt;=0,C139-J139,0))</f>
        <v/>
      </c>
      <c r="R139" s="580"/>
      <c r="S139" s="580"/>
      <c r="T139" s="580"/>
      <c r="U139" s="580"/>
      <c r="V139" s="580"/>
    </row>
    <row r="140" spans="3:37" ht="20.100000000000001" customHeight="1">
      <c r="C140" s="884"/>
      <c r="D140" s="884"/>
      <c r="E140" s="884"/>
      <c r="F140" s="884"/>
      <c r="G140" s="884"/>
      <c r="H140" s="884"/>
      <c r="I140" s="884"/>
      <c r="J140" s="884"/>
      <c r="K140" s="884"/>
      <c r="L140" s="884"/>
      <c r="M140" s="884"/>
      <c r="N140" s="884"/>
      <c r="O140" s="884"/>
      <c r="P140" s="884"/>
      <c r="Q140" s="884"/>
      <c r="R140" s="884"/>
      <c r="S140" s="884"/>
      <c r="T140" s="884"/>
      <c r="U140" s="884"/>
      <c r="V140" s="884"/>
      <c r="W140" s="884"/>
      <c r="X140" s="884"/>
      <c r="Y140" s="884"/>
      <c r="Z140" s="884"/>
      <c r="AA140" s="884"/>
      <c r="AB140" s="884"/>
    </row>
    <row r="141" spans="3:37" ht="20.100000000000001" customHeight="1">
      <c r="C141" s="884"/>
      <c r="D141" s="884"/>
      <c r="E141" s="884"/>
      <c r="F141" s="884"/>
      <c r="G141" s="884"/>
      <c r="H141" s="884"/>
      <c r="I141" s="884"/>
      <c r="J141" s="884"/>
      <c r="K141" s="884"/>
      <c r="L141" s="884"/>
      <c r="M141" s="884"/>
      <c r="N141" s="884"/>
      <c r="O141" s="884"/>
      <c r="P141" s="884"/>
      <c r="Q141" s="884"/>
      <c r="R141" s="884"/>
      <c r="S141" s="884"/>
      <c r="T141" s="884"/>
      <c r="U141" s="884"/>
      <c r="V141" s="884"/>
      <c r="W141" s="884"/>
      <c r="X141" s="884"/>
      <c r="Y141" s="884"/>
      <c r="Z141" s="884"/>
      <c r="AA141" s="884"/>
      <c r="AB141" s="884"/>
    </row>
    <row r="142" spans="3:37" ht="20.100000000000001" customHeight="1"/>
    <row r="143" spans="3:37" ht="20.100000000000001" customHeight="1">
      <c r="C143" s="581" t="s">
        <v>618</v>
      </c>
      <c r="D143" s="581"/>
      <c r="E143" s="581"/>
      <c r="F143" s="581"/>
      <c r="G143" s="581"/>
      <c r="H143" s="581"/>
      <c r="I143" s="581"/>
      <c r="J143" s="581"/>
      <c r="K143" s="581"/>
      <c r="L143" s="581"/>
      <c r="M143" s="581"/>
      <c r="N143" s="581"/>
      <c r="O143" s="581"/>
      <c r="P143" s="581"/>
      <c r="Q143" s="581"/>
      <c r="R143" s="581"/>
      <c r="S143" s="581"/>
      <c r="T143" s="581"/>
    </row>
    <row r="144" spans="3:37" ht="20.100000000000001" customHeight="1" thickBot="1">
      <c r="C144" s="582" t="str">
        <f>"▼平成"&amp;'計算シート（非表示）'!C317&amp;"（"&amp;'計算シート（非表示）'!D317&amp;"）年1月1日以前に生まれた者については、こちらに入力してください。"</f>
        <v>▼平成20（2008）年1月1日以前に生まれた者については、こちらに入力してください。</v>
      </c>
      <c r="D144" s="582"/>
      <c r="E144" s="582"/>
      <c r="F144" s="582"/>
      <c r="G144" s="582"/>
      <c r="H144" s="582"/>
      <c r="I144" s="582"/>
      <c r="J144" s="582"/>
      <c r="K144" s="582"/>
      <c r="L144" s="582"/>
      <c r="M144" s="582"/>
      <c r="N144" s="582"/>
      <c r="O144" s="582"/>
      <c r="P144" s="582"/>
      <c r="Q144" s="582"/>
      <c r="R144" s="582"/>
      <c r="S144" s="582"/>
      <c r="T144" s="582"/>
      <c r="U144" s="582"/>
      <c r="AH144" s="163"/>
      <c r="AI144" s="164"/>
      <c r="AJ144" s="164"/>
    </row>
    <row r="145" spans="1:50" ht="20.100000000000001" customHeight="1">
      <c r="C145" s="672" t="s">
        <v>141</v>
      </c>
      <c r="D145" s="673"/>
      <c r="E145" s="673"/>
      <c r="F145" s="672" t="s">
        <v>142</v>
      </c>
      <c r="G145" s="673"/>
      <c r="H145" s="673"/>
      <c r="I145" s="673"/>
      <c r="J145" s="673"/>
      <c r="K145" s="673"/>
      <c r="L145" s="673"/>
      <c r="M145" s="673"/>
      <c r="N145" s="687"/>
      <c r="O145" s="569" t="s">
        <v>143</v>
      </c>
      <c r="P145" s="569"/>
      <c r="Q145" s="672" t="s">
        <v>144</v>
      </c>
      <c r="R145" s="673"/>
      <c r="S145" s="673"/>
      <c r="T145" s="673"/>
      <c r="U145" s="673"/>
      <c r="V145" s="673"/>
      <c r="W145" s="673"/>
      <c r="X145" s="673"/>
      <c r="Y145" s="687"/>
      <c r="Z145" s="604" t="s">
        <v>155</v>
      </c>
      <c r="AA145" s="604"/>
      <c r="AB145" s="764"/>
      <c r="AC145" s="571" t="s">
        <v>526</v>
      </c>
      <c r="AD145" s="572"/>
      <c r="AE145" s="572"/>
      <c r="AF145" s="572"/>
      <c r="AG145" s="572"/>
      <c r="AH145" s="572"/>
      <c r="AI145" s="572"/>
      <c r="AJ145" s="987" t="s">
        <v>734</v>
      </c>
      <c r="AK145" s="988"/>
      <c r="AL145" s="995"/>
      <c r="AM145" s="996"/>
      <c r="AN145" s="991" t="s">
        <v>733</v>
      </c>
      <c r="AO145" s="991"/>
      <c r="AP145" s="991"/>
      <c r="AQ145" s="991"/>
      <c r="AR145" s="991"/>
      <c r="AS145" s="991"/>
      <c r="AT145" s="991"/>
      <c r="AU145" s="991"/>
      <c r="AV145" s="992"/>
    </row>
    <row r="146" spans="1:50" ht="20.100000000000001" customHeight="1" thickBot="1">
      <c r="C146" s="816"/>
      <c r="D146" s="817"/>
      <c r="E146" s="817"/>
      <c r="F146" s="880"/>
      <c r="G146" s="881"/>
      <c r="H146" s="881"/>
      <c r="I146" s="881"/>
      <c r="J146" s="881"/>
      <c r="K146" s="881"/>
      <c r="L146" s="881"/>
      <c r="M146" s="881"/>
      <c r="N146" s="882"/>
      <c r="O146" s="569"/>
      <c r="P146" s="569"/>
      <c r="Q146" s="880"/>
      <c r="R146" s="881"/>
      <c r="S146" s="881"/>
      <c r="T146" s="881"/>
      <c r="U146" s="881"/>
      <c r="V146" s="881"/>
      <c r="W146" s="881"/>
      <c r="X146" s="881"/>
      <c r="Y146" s="882"/>
      <c r="Z146" s="605"/>
      <c r="AA146" s="605"/>
      <c r="AB146" s="959"/>
      <c r="AC146" s="573"/>
      <c r="AD146" s="574"/>
      <c r="AE146" s="574"/>
      <c r="AF146" s="574"/>
      <c r="AG146" s="574"/>
      <c r="AH146" s="574"/>
      <c r="AI146" s="574"/>
      <c r="AJ146" s="989"/>
      <c r="AK146" s="990"/>
      <c r="AL146" s="997"/>
      <c r="AM146" s="998"/>
      <c r="AN146" s="993"/>
      <c r="AO146" s="993"/>
      <c r="AP146" s="993"/>
      <c r="AQ146" s="993"/>
      <c r="AR146" s="993"/>
      <c r="AS146" s="993"/>
      <c r="AT146" s="993"/>
      <c r="AU146" s="993"/>
      <c r="AV146" s="994"/>
    </row>
    <row r="147" spans="1:50" ht="24.95" customHeight="1" thickBot="1">
      <c r="A147" s="174">
        <f>IF(F147&lt;&gt;"",1,0)</f>
        <v>0</v>
      </c>
      <c r="C147" s="569" t="s">
        <v>154</v>
      </c>
      <c r="D147" s="569"/>
      <c r="E147" s="570"/>
      <c r="F147" s="898"/>
      <c r="G147" s="899"/>
      <c r="H147" s="899"/>
      <c r="I147" s="899"/>
      <c r="J147" s="899"/>
      <c r="K147" s="899"/>
      <c r="L147" s="899"/>
      <c r="M147" s="899"/>
      <c r="N147" s="900"/>
      <c r="O147" s="964" t="s">
        <v>980</v>
      </c>
      <c r="P147" s="965"/>
      <c r="Q147" s="560"/>
      <c r="R147" s="562"/>
      <c r="S147" s="691"/>
      <c r="T147" s="691"/>
      <c r="U147" s="511" t="s">
        <v>92</v>
      </c>
      <c r="V147" s="268"/>
      <c r="W147" s="511" t="s">
        <v>157</v>
      </c>
      <c r="X147" s="175"/>
      <c r="Y147" s="512" t="s">
        <v>158</v>
      </c>
      <c r="Z147" s="960"/>
      <c r="AA147" s="961"/>
      <c r="AB147" s="962"/>
      <c r="AC147" s="575"/>
      <c r="AD147" s="576"/>
      <c r="AE147" s="576"/>
      <c r="AF147" s="576"/>
      <c r="AG147" s="576"/>
      <c r="AH147" s="576"/>
      <c r="AI147" s="577"/>
      <c r="AJ147" s="312" t="s">
        <v>695</v>
      </c>
      <c r="AK147" s="270"/>
      <c r="AL147" s="271"/>
      <c r="AM147" s="271"/>
      <c r="AN147" s="272"/>
      <c r="AO147" s="270"/>
      <c r="AP147" s="271"/>
      <c r="AQ147" s="271"/>
      <c r="AR147" s="272"/>
      <c r="AS147" s="270"/>
      <c r="AT147" s="271"/>
      <c r="AU147" s="271"/>
      <c r="AV147" s="517"/>
      <c r="AX147" s="459" t="str">
        <f>IF(S147="","",DATEDIF((IF($Q147="西暦",$S147,DATE(VLOOKUP($Q147,'計算シート（非表示）'!$H$13:$I$17,2,FALSE)+$S147,$V147,$X147))),'計算シート（非表示）'!$B$5-1,"Y"))</f>
        <v/>
      </c>
    </row>
    <row r="148" spans="1:50" ht="24.95" customHeight="1" thickBot="1">
      <c r="C148" s="569"/>
      <c r="D148" s="569"/>
      <c r="E148" s="569"/>
      <c r="F148" s="881" t="s">
        <v>153</v>
      </c>
      <c r="G148" s="881"/>
      <c r="H148" s="881"/>
      <c r="I148" s="881"/>
      <c r="J148" s="881"/>
      <c r="K148" s="881"/>
      <c r="L148" s="881"/>
      <c r="M148" s="881"/>
      <c r="N148" s="881"/>
      <c r="O148" s="673"/>
      <c r="P148" s="673"/>
      <c r="Q148" s="806"/>
      <c r="R148" s="807"/>
      <c r="S148" s="807"/>
      <c r="T148" s="807"/>
      <c r="U148" s="807"/>
      <c r="V148" s="807"/>
      <c r="W148" s="807"/>
      <c r="X148" s="807"/>
      <c r="Y148" s="807"/>
      <c r="Z148" s="807"/>
      <c r="AA148" s="807"/>
      <c r="AB148" s="513" t="s">
        <v>161</v>
      </c>
      <c r="AC148" s="589"/>
      <c r="AD148" s="589"/>
      <c r="AE148" s="589"/>
      <c r="AF148" s="589"/>
      <c r="AG148" s="589"/>
      <c r="AH148" s="589"/>
      <c r="AI148" s="590"/>
    </row>
    <row r="149" spans="1:50" ht="20.100000000000001" customHeight="1">
      <c r="C149" s="569" t="s">
        <v>141</v>
      </c>
      <c r="D149" s="569"/>
      <c r="E149" s="570"/>
      <c r="F149" s="672" t="s">
        <v>142</v>
      </c>
      <c r="G149" s="673"/>
      <c r="H149" s="673"/>
      <c r="I149" s="673"/>
      <c r="J149" s="673"/>
      <c r="K149" s="673"/>
      <c r="L149" s="673"/>
      <c r="M149" s="673"/>
      <c r="N149" s="687"/>
      <c r="O149" s="957" t="s">
        <v>143</v>
      </c>
      <c r="P149" s="569"/>
      <c r="Q149" s="880" t="s">
        <v>144</v>
      </c>
      <c r="R149" s="881"/>
      <c r="S149" s="881"/>
      <c r="T149" s="881"/>
      <c r="U149" s="881"/>
      <c r="V149" s="881"/>
      <c r="W149" s="881"/>
      <c r="X149" s="881"/>
      <c r="Y149" s="882"/>
      <c r="Z149" s="829" t="s">
        <v>155</v>
      </c>
      <c r="AA149" s="830"/>
      <c r="AB149" s="963"/>
      <c r="AC149" s="591"/>
      <c r="AD149" s="591"/>
      <c r="AE149" s="591"/>
      <c r="AF149" s="591"/>
      <c r="AG149" s="591"/>
      <c r="AH149" s="591"/>
      <c r="AI149" s="592"/>
    </row>
    <row r="150" spans="1:50" ht="20.100000000000001" customHeight="1" thickBot="1">
      <c r="C150" s="569"/>
      <c r="D150" s="569"/>
      <c r="E150" s="570"/>
      <c r="F150" s="880"/>
      <c r="G150" s="881"/>
      <c r="H150" s="881"/>
      <c r="I150" s="881"/>
      <c r="J150" s="881"/>
      <c r="K150" s="881"/>
      <c r="L150" s="881"/>
      <c r="M150" s="881"/>
      <c r="N150" s="882"/>
      <c r="O150" s="687"/>
      <c r="P150" s="588"/>
      <c r="Q150" s="880"/>
      <c r="R150" s="881"/>
      <c r="S150" s="881"/>
      <c r="T150" s="881"/>
      <c r="U150" s="881"/>
      <c r="V150" s="881"/>
      <c r="W150" s="881"/>
      <c r="X150" s="881"/>
      <c r="Y150" s="882"/>
      <c r="Z150" s="829"/>
      <c r="AA150" s="830"/>
      <c r="AB150" s="963"/>
      <c r="AC150" s="593"/>
      <c r="AD150" s="593"/>
      <c r="AE150" s="593"/>
      <c r="AF150" s="593"/>
      <c r="AG150" s="593"/>
      <c r="AH150" s="593"/>
      <c r="AI150" s="594"/>
    </row>
    <row r="151" spans="1:50" ht="24.95" customHeight="1" thickBot="1">
      <c r="A151" s="174">
        <f>IF('印刷用申告書（入力はできません）'!J133&lt;&gt;"",A147+1,0)</f>
        <v>0</v>
      </c>
      <c r="C151" s="910" t="s">
        <v>160</v>
      </c>
      <c r="D151" s="911"/>
      <c r="E151" s="912"/>
      <c r="F151" s="732"/>
      <c r="G151" s="691"/>
      <c r="H151" s="691"/>
      <c r="I151" s="691"/>
      <c r="J151" s="691"/>
      <c r="K151" s="691"/>
      <c r="L151" s="691"/>
      <c r="M151" s="691"/>
      <c r="N151" s="733"/>
      <c r="O151" s="896"/>
      <c r="P151" s="897"/>
      <c r="Q151" s="560"/>
      <c r="R151" s="562"/>
      <c r="S151" s="691"/>
      <c r="T151" s="691"/>
      <c r="U151" s="511" t="s">
        <v>92</v>
      </c>
      <c r="V151" s="175"/>
      <c r="W151" s="511" t="s">
        <v>317</v>
      </c>
      <c r="X151" s="175"/>
      <c r="Y151" s="512" t="s">
        <v>158</v>
      </c>
      <c r="Z151" s="575"/>
      <c r="AA151" s="576"/>
      <c r="AB151" s="578"/>
      <c r="AC151" s="575"/>
      <c r="AD151" s="576"/>
      <c r="AE151" s="576"/>
      <c r="AF151" s="576"/>
      <c r="AG151" s="576"/>
      <c r="AH151" s="576"/>
      <c r="AI151" s="578"/>
      <c r="AJ151" s="269" t="s">
        <v>695</v>
      </c>
      <c r="AK151" s="270"/>
      <c r="AL151" s="271"/>
      <c r="AM151" s="271"/>
      <c r="AN151" s="272"/>
      <c r="AO151" s="270"/>
      <c r="AP151" s="271"/>
      <c r="AQ151" s="271"/>
      <c r="AR151" s="272"/>
      <c r="AS151" s="518"/>
      <c r="AT151" s="271"/>
      <c r="AU151" s="271"/>
      <c r="AV151" s="272"/>
      <c r="AX151" s="459" t="str">
        <f>IF(S151="","",DATEDIF((IF($Q151="西暦",$S151,DATE(VLOOKUP($Q151,'計算シート（非表示）'!$H$13:$I$17,2,FALSE)+$S151,$V151,$X151))),'計算シート（非表示）'!$B$5-1,"Y"))</f>
        <v/>
      </c>
    </row>
    <row r="152" spans="1:50" ht="24.95" customHeight="1" thickBot="1">
      <c r="A152" s="174">
        <f>IF('印刷用申告書（入力はできません）'!J144&lt;&gt;"",SUM(MAX(A147:A151),1),0)</f>
        <v>0</v>
      </c>
      <c r="C152" s="913"/>
      <c r="D152" s="914"/>
      <c r="E152" s="915"/>
      <c r="F152" s="732"/>
      <c r="G152" s="691"/>
      <c r="H152" s="691"/>
      <c r="I152" s="691"/>
      <c r="J152" s="691"/>
      <c r="K152" s="691"/>
      <c r="L152" s="691"/>
      <c r="M152" s="691"/>
      <c r="N152" s="733"/>
      <c r="O152" s="896"/>
      <c r="P152" s="897"/>
      <c r="Q152" s="560"/>
      <c r="R152" s="562"/>
      <c r="S152" s="691"/>
      <c r="T152" s="691"/>
      <c r="U152" s="511" t="s">
        <v>156</v>
      </c>
      <c r="V152" s="175"/>
      <c r="W152" s="511" t="s">
        <v>159</v>
      </c>
      <c r="X152" s="175"/>
      <c r="Y152" s="512" t="s">
        <v>158</v>
      </c>
      <c r="Z152" s="585"/>
      <c r="AA152" s="586"/>
      <c r="AB152" s="895"/>
      <c r="AC152" s="575"/>
      <c r="AD152" s="576"/>
      <c r="AE152" s="576"/>
      <c r="AF152" s="576"/>
      <c r="AG152" s="576"/>
      <c r="AH152" s="576"/>
      <c r="AI152" s="578"/>
      <c r="AJ152" s="269" t="s">
        <v>695</v>
      </c>
      <c r="AK152" s="270"/>
      <c r="AL152" s="271"/>
      <c r="AM152" s="271"/>
      <c r="AN152" s="272"/>
      <c r="AO152" s="270"/>
      <c r="AP152" s="271"/>
      <c r="AQ152" s="271"/>
      <c r="AR152" s="272"/>
      <c r="AS152" s="518"/>
      <c r="AT152" s="271"/>
      <c r="AU152" s="271"/>
      <c r="AV152" s="272"/>
      <c r="AX152" s="459" t="str">
        <f>IF(S152="","",DATEDIF((IF($Q152="西暦",$S152,DATE(VLOOKUP($Q152,'計算シート（非表示）'!$H$13:$I$17,2,FALSE)+$S152,$V152,$X152))),'計算シート（非表示）'!$B$5-1,"Y"))</f>
        <v/>
      </c>
    </row>
    <row r="153" spans="1:50" ht="24.95" customHeight="1" thickBot="1">
      <c r="A153" s="174">
        <f>IF('印刷用申告書（入力はできません）'!J155&lt;&gt;"",SUM(MAX(A147:A152),1),0)</f>
        <v>0</v>
      </c>
      <c r="C153" s="913"/>
      <c r="D153" s="914"/>
      <c r="E153" s="915"/>
      <c r="F153" s="732"/>
      <c r="G153" s="691"/>
      <c r="H153" s="691"/>
      <c r="I153" s="691"/>
      <c r="J153" s="691"/>
      <c r="K153" s="691"/>
      <c r="L153" s="691"/>
      <c r="M153" s="691"/>
      <c r="N153" s="733"/>
      <c r="O153" s="896"/>
      <c r="P153" s="897"/>
      <c r="Q153" s="560"/>
      <c r="R153" s="562"/>
      <c r="S153" s="691"/>
      <c r="T153" s="691"/>
      <c r="U153" s="511" t="s">
        <v>156</v>
      </c>
      <c r="V153" s="175"/>
      <c r="W153" s="511" t="s">
        <v>159</v>
      </c>
      <c r="X153" s="175"/>
      <c r="Y153" s="512" t="s">
        <v>158</v>
      </c>
      <c r="Z153" s="585"/>
      <c r="AA153" s="586"/>
      <c r="AB153" s="895"/>
      <c r="AC153" s="575"/>
      <c r="AD153" s="576"/>
      <c r="AE153" s="576"/>
      <c r="AF153" s="576"/>
      <c r="AG153" s="576"/>
      <c r="AH153" s="576"/>
      <c r="AI153" s="578"/>
      <c r="AJ153" s="269" t="s">
        <v>695</v>
      </c>
      <c r="AK153" s="270"/>
      <c r="AL153" s="271"/>
      <c r="AM153" s="271"/>
      <c r="AN153" s="272"/>
      <c r="AO153" s="270"/>
      <c r="AP153" s="271"/>
      <c r="AQ153" s="271"/>
      <c r="AR153" s="272"/>
      <c r="AS153" s="518"/>
      <c r="AT153" s="271"/>
      <c r="AU153" s="271"/>
      <c r="AV153" s="272"/>
      <c r="AX153" s="459" t="str">
        <f>IF(S153="","",DATEDIF((IF($Q153="西暦",$S153,DATE(VLOOKUP($Q153,'計算シート（非表示）'!$H$13:$I$17,2,FALSE)+$S153,$V153,$X153))),'計算シート（非表示）'!$B$5-1,"Y"))</f>
        <v/>
      </c>
    </row>
    <row r="154" spans="1:50" ht="24.95" customHeight="1" thickBot="1">
      <c r="A154" s="174">
        <f>IF('印刷用申告書（入力はできません）'!J166&lt;&gt;"",SUM(MAX(A147:A153),1),0)</f>
        <v>0</v>
      </c>
      <c r="C154" s="916"/>
      <c r="D154" s="917"/>
      <c r="E154" s="918"/>
      <c r="F154" s="560"/>
      <c r="G154" s="561"/>
      <c r="H154" s="561"/>
      <c r="I154" s="561"/>
      <c r="J154" s="561"/>
      <c r="K154" s="561"/>
      <c r="L154" s="561"/>
      <c r="M154" s="561"/>
      <c r="N154" s="562"/>
      <c r="O154" s="583"/>
      <c r="P154" s="584"/>
      <c r="Q154" s="560"/>
      <c r="R154" s="562"/>
      <c r="S154" s="561"/>
      <c r="T154" s="561"/>
      <c r="U154" s="510" t="s">
        <v>156</v>
      </c>
      <c r="V154" s="176"/>
      <c r="W154" s="510" t="s">
        <v>159</v>
      </c>
      <c r="X154" s="176"/>
      <c r="Y154" s="513" t="s">
        <v>158</v>
      </c>
      <c r="Z154" s="575"/>
      <c r="AA154" s="576"/>
      <c r="AB154" s="577"/>
      <c r="AC154" s="575"/>
      <c r="AD154" s="576"/>
      <c r="AE154" s="576"/>
      <c r="AF154" s="576"/>
      <c r="AG154" s="576"/>
      <c r="AH154" s="576"/>
      <c r="AI154" s="578"/>
      <c r="AJ154" s="269" t="s">
        <v>695</v>
      </c>
      <c r="AK154" s="270"/>
      <c r="AL154" s="271"/>
      <c r="AM154" s="271"/>
      <c r="AN154" s="272"/>
      <c r="AO154" s="270"/>
      <c r="AP154" s="271"/>
      <c r="AQ154" s="271"/>
      <c r="AR154" s="272"/>
      <c r="AS154" s="518"/>
      <c r="AT154" s="271"/>
      <c r="AU154" s="271"/>
      <c r="AV154" s="272"/>
      <c r="AX154" s="459" t="str">
        <f>IF(S154="","",DATEDIF((IF($Q154="西暦",$S154,DATE(VLOOKUP($Q154,'計算シート（非表示）'!$H$13:$I$17,2,FALSE)+$S154,$V154,$X154))),'計算シート（非表示）'!$B$5-1,"Y"))</f>
        <v/>
      </c>
    </row>
    <row r="155" spans="1:50" ht="20.100000000000001" customHeight="1">
      <c r="C155" s="554" t="str">
        <f>IF(OR(AND(Q151="平成",S151=9,V151=1,X151&gt;1),AND(Q152="平成",S152=9,V152=1,X152&gt;1),AND(Q153="平成",S153=9,V153=1,X153&gt;1),AND(Q154="平成",S154=9,V154=1,X154&gt;1)),"◎平成９年１月２日以降生まれの方については、16歳未満の扶養親族（控除対象外）の表に入力してください。","")</f>
        <v/>
      </c>
      <c r="D155" s="554"/>
      <c r="E155" s="554"/>
      <c r="F155" s="554"/>
      <c r="G155" s="554"/>
      <c r="H155" s="554"/>
      <c r="I155" s="554"/>
      <c r="J155" s="554"/>
      <c r="K155" s="554"/>
      <c r="L155" s="554"/>
      <c r="M155" s="554"/>
      <c r="N155" s="554"/>
      <c r="O155" s="554"/>
      <c r="P155" s="554"/>
      <c r="Q155" s="554"/>
      <c r="R155" s="554"/>
      <c r="S155" s="554"/>
      <c r="T155" s="554"/>
      <c r="U155" s="554"/>
      <c r="V155" s="554"/>
      <c r="W155" s="554"/>
      <c r="X155" s="554"/>
      <c r="Y155" s="554"/>
      <c r="Z155" s="554"/>
      <c r="AA155" s="554"/>
      <c r="AB155" s="554"/>
      <c r="AH155" s="75"/>
      <c r="AI155" s="75"/>
      <c r="AO155" s="164"/>
      <c r="AP155" s="164"/>
      <c r="AQ155" s="164"/>
      <c r="AS155" s="164"/>
      <c r="AT155" s="164"/>
      <c r="AV155" s="164"/>
    </row>
    <row r="156" spans="1:50" ht="20.100000000000001" customHeight="1">
      <c r="C156" s="581" t="s">
        <v>501</v>
      </c>
      <c r="D156" s="581"/>
      <c r="E156" s="581"/>
      <c r="F156" s="581"/>
      <c r="G156" s="581"/>
      <c r="H156" s="581"/>
      <c r="I156" s="581"/>
      <c r="J156" s="581"/>
      <c r="K156" s="581"/>
      <c r="L156" s="581"/>
      <c r="M156" s="581"/>
      <c r="AH156" s="75"/>
      <c r="AI156" s="75"/>
    </row>
    <row r="157" spans="1:50" ht="20.100000000000001" customHeight="1">
      <c r="C157" s="909" t="str">
        <f>"▼平成"&amp;'計算シート（非表示）'!C317&amp;"（"&amp;'計算シート（非表示）'!D317&amp;"）年1月2日以降に生まれた者については、こちらに入力してください。"</f>
        <v>▼平成20（2008）年1月2日以降に生まれた者については、こちらに入力してください。</v>
      </c>
      <c r="D157" s="909"/>
      <c r="E157" s="909"/>
      <c r="F157" s="909"/>
      <c r="G157" s="909"/>
      <c r="H157" s="909"/>
      <c r="I157" s="909"/>
      <c r="J157" s="909"/>
      <c r="K157" s="909"/>
      <c r="L157" s="909"/>
      <c r="M157" s="909"/>
      <c r="N157" s="909"/>
      <c r="O157" s="909"/>
      <c r="P157" s="909"/>
      <c r="Q157" s="909"/>
      <c r="R157" s="909"/>
      <c r="S157" s="909"/>
      <c r="T157" s="909"/>
      <c r="U157" s="909"/>
      <c r="AH157" s="75"/>
      <c r="AI157" s="75"/>
    </row>
    <row r="158" spans="1:50" ht="20.100000000000001" customHeight="1">
      <c r="C158" s="569" t="s">
        <v>141</v>
      </c>
      <c r="D158" s="569"/>
      <c r="E158" s="569"/>
      <c r="F158" s="569" t="s">
        <v>142</v>
      </c>
      <c r="G158" s="569"/>
      <c r="H158" s="569"/>
      <c r="I158" s="569"/>
      <c r="J158" s="569"/>
      <c r="K158" s="569"/>
      <c r="L158" s="569"/>
      <c r="M158" s="569"/>
      <c r="N158" s="569"/>
      <c r="O158" s="569" t="s">
        <v>143</v>
      </c>
      <c r="P158" s="569"/>
      <c r="Q158" s="672" t="s">
        <v>144</v>
      </c>
      <c r="R158" s="673"/>
      <c r="S158" s="673"/>
      <c r="T158" s="673"/>
      <c r="U158" s="673"/>
      <c r="V158" s="673"/>
      <c r="W158" s="673"/>
      <c r="X158" s="673"/>
      <c r="Y158" s="687"/>
      <c r="Z158" s="604" t="s">
        <v>155</v>
      </c>
      <c r="AA158" s="604"/>
      <c r="AB158" s="604"/>
      <c r="AC158" s="563" t="s">
        <v>527</v>
      </c>
      <c r="AD158" s="564"/>
      <c r="AE158" s="564"/>
      <c r="AF158" s="564"/>
      <c r="AG158" s="564"/>
      <c r="AH158" s="564"/>
      <c r="AI158" s="565"/>
    </row>
    <row r="159" spans="1:50" ht="20.100000000000001" customHeight="1" thickBot="1">
      <c r="C159" s="569"/>
      <c r="D159" s="569"/>
      <c r="E159" s="569"/>
      <c r="F159" s="588"/>
      <c r="G159" s="588"/>
      <c r="H159" s="588"/>
      <c r="I159" s="588"/>
      <c r="J159" s="588"/>
      <c r="K159" s="588"/>
      <c r="L159" s="588"/>
      <c r="M159" s="588"/>
      <c r="N159" s="588"/>
      <c r="O159" s="588"/>
      <c r="P159" s="588"/>
      <c r="Q159" s="880"/>
      <c r="R159" s="881"/>
      <c r="S159" s="881"/>
      <c r="T159" s="881"/>
      <c r="U159" s="881"/>
      <c r="V159" s="881"/>
      <c r="W159" s="881"/>
      <c r="X159" s="881"/>
      <c r="Y159" s="882"/>
      <c r="Z159" s="605"/>
      <c r="AA159" s="605"/>
      <c r="AB159" s="605"/>
      <c r="AC159" s="566"/>
      <c r="AD159" s="567"/>
      <c r="AE159" s="567"/>
      <c r="AF159" s="567"/>
      <c r="AG159" s="567"/>
      <c r="AH159" s="567"/>
      <c r="AI159" s="568"/>
    </row>
    <row r="160" spans="1:50" ht="24.95" customHeight="1" thickBot="1">
      <c r="A160" s="174">
        <f>IF('印刷用申告書（入力はできません）'!J177&lt;&gt;"",SUM(MAX(A147:A154),1),0)</f>
        <v>0</v>
      </c>
      <c r="C160" s="595" t="s">
        <v>511</v>
      </c>
      <c r="D160" s="596"/>
      <c r="E160" s="597"/>
      <c r="F160" s="784"/>
      <c r="G160" s="586"/>
      <c r="H160" s="586"/>
      <c r="I160" s="586"/>
      <c r="J160" s="586"/>
      <c r="K160" s="586"/>
      <c r="L160" s="586"/>
      <c r="M160" s="586"/>
      <c r="N160" s="587"/>
      <c r="O160" s="585"/>
      <c r="P160" s="587"/>
      <c r="Q160" s="732"/>
      <c r="R160" s="733"/>
      <c r="S160" s="561"/>
      <c r="T160" s="561"/>
      <c r="U160" s="511" t="s">
        <v>156</v>
      </c>
      <c r="V160" s="268"/>
      <c r="W160" s="511" t="s">
        <v>159</v>
      </c>
      <c r="X160" s="175"/>
      <c r="Y160" s="512" t="s">
        <v>158</v>
      </c>
      <c r="Z160" s="585"/>
      <c r="AA160" s="586"/>
      <c r="AB160" s="587"/>
      <c r="AC160" s="560"/>
      <c r="AD160" s="561"/>
      <c r="AE160" s="561"/>
      <c r="AF160" s="561"/>
      <c r="AG160" s="561"/>
      <c r="AH160" s="561"/>
      <c r="AI160" s="562"/>
      <c r="AJ160" s="269" t="s">
        <v>695</v>
      </c>
      <c r="AK160" s="270"/>
      <c r="AL160" s="271"/>
      <c r="AM160" s="271"/>
      <c r="AN160" s="272"/>
      <c r="AO160" s="270"/>
      <c r="AP160" s="271"/>
      <c r="AQ160" s="271"/>
      <c r="AR160" s="272"/>
      <c r="AS160" s="518"/>
      <c r="AT160" s="271"/>
      <c r="AU160" s="271"/>
      <c r="AV160" s="272"/>
      <c r="AX160" s="459" t="str">
        <f>IF(S160="","",DATEDIF((IF($Q160="西暦",$S160,DATE(VLOOKUP($Q160,'計算シート（非表示）'!$H$13:$I$17,2,FALSE)+$S160,$V160,$X160))),'計算シート（非表示）'!$B$5-1,"Y"))</f>
        <v/>
      </c>
    </row>
    <row r="161" spans="1:50" ht="24.95" customHeight="1" thickBot="1">
      <c r="A161" s="174">
        <f>IF('印刷用申告書（入力はできません）'!J188&lt;&gt;"",SUM(MAX(A148:A160),1),0)</f>
        <v>0</v>
      </c>
      <c r="C161" s="598"/>
      <c r="D161" s="599"/>
      <c r="E161" s="600"/>
      <c r="F161" s="784"/>
      <c r="G161" s="586"/>
      <c r="H161" s="586"/>
      <c r="I161" s="586"/>
      <c r="J161" s="586"/>
      <c r="K161" s="586"/>
      <c r="L161" s="586"/>
      <c r="M161" s="586"/>
      <c r="N161" s="587"/>
      <c r="O161" s="585"/>
      <c r="P161" s="587"/>
      <c r="Q161" s="732"/>
      <c r="R161" s="733"/>
      <c r="S161" s="561"/>
      <c r="T161" s="561"/>
      <c r="U161" s="511" t="s">
        <v>156</v>
      </c>
      <c r="V161" s="175"/>
      <c r="W161" s="511" t="s">
        <v>159</v>
      </c>
      <c r="X161" s="175"/>
      <c r="Y161" s="512" t="s">
        <v>158</v>
      </c>
      <c r="Z161" s="585"/>
      <c r="AA161" s="586"/>
      <c r="AB161" s="587"/>
      <c r="AC161" s="560"/>
      <c r="AD161" s="561"/>
      <c r="AE161" s="561"/>
      <c r="AF161" s="561"/>
      <c r="AG161" s="561"/>
      <c r="AH161" s="561"/>
      <c r="AI161" s="562"/>
      <c r="AJ161" s="269" t="s">
        <v>695</v>
      </c>
      <c r="AK161" s="270"/>
      <c r="AL161" s="271"/>
      <c r="AM161" s="271"/>
      <c r="AN161" s="272"/>
      <c r="AO161" s="270"/>
      <c r="AP161" s="271"/>
      <c r="AQ161" s="271"/>
      <c r="AR161" s="272"/>
      <c r="AS161" s="518"/>
      <c r="AT161" s="271"/>
      <c r="AU161" s="271"/>
      <c r="AV161" s="272"/>
      <c r="AX161" s="459" t="str">
        <f>IF(S161="","",DATEDIF((IF($Q161="西暦",$S161,DATE(VLOOKUP($Q161,'計算シート（非表示）'!$H$13:$I$17,2,FALSE)+$S161,$V161,$X161))),'計算シート（非表示）'!$B$5-1,"Y"))</f>
        <v/>
      </c>
    </row>
    <row r="162" spans="1:50" ht="24.95" customHeight="1" thickBot="1">
      <c r="A162" s="174">
        <f>IF('印刷用申告書（入力はできません）'!J199&lt;&gt;"",SUM(MAX(A149:A161),1),0)</f>
        <v>0</v>
      </c>
      <c r="C162" s="601"/>
      <c r="D162" s="602"/>
      <c r="E162" s="603"/>
      <c r="F162" s="943"/>
      <c r="G162" s="576"/>
      <c r="H162" s="576"/>
      <c r="I162" s="576"/>
      <c r="J162" s="576"/>
      <c r="K162" s="576"/>
      <c r="L162" s="576"/>
      <c r="M162" s="576"/>
      <c r="N162" s="578"/>
      <c r="O162" s="575"/>
      <c r="P162" s="578"/>
      <c r="Q162" s="560"/>
      <c r="R162" s="562"/>
      <c r="S162" s="561"/>
      <c r="T162" s="561"/>
      <c r="U162" s="510" t="s">
        <v>156</v>
      </c>
      <c r="V162" s="176"/>
      <c r="W162" s="510" t="s">
        <v>159</v>
      </c>
      <c r="X162" s="176"/>
      <c r="Y162" s="513" t="s">
        <v>158</v>
      </c>
      <c r="Z162" s="575"/>
      <c r="AA162" s="576"/>
      <c r="AB162" s="578"/>
      <c r="AC162" s="560"/>
      <c r="AD162" s="561"/>
      <c r="AE162" s="561"/>
      <c r="AF162" s="561"/>
      <c r="AG162" s="561"/>
      <c r="AH162" s="561"/>
      <c r="AI162" s="562"/>
      <c r="AJ162" s="269" t="s">
        <v>695</v>
      </c>
      <c r="AK162" s="270"/>
      <c r="AL162" s="271"/>
      <c r="AM162" s="271"/>
      <c r="AN162" s="272"/>
      <c r="AO162" s="270"/>
      <c r="AP162" s="271"/>
      <c r="AQ162" s="271"/>
      <c r="AR162" s="272"/>
      <c r="AS162" s="518"/>
      <c r="AT162" s="271"/>
      <c r="AU162" s="271"/>
      <c r="AV162" s="272"/>
      <c r="AX162" s="459" t="str">
        <f>IF(S162="","",DATEDIF((IF($Q162="西暦",$S162,DATE(VLOOKUP($Q162,'計算シート（非表示）'!$H$13:$I$17,2,FALSE)+$S162,$V162,$X162))),'計算シート（非表示）'!$B$5-1,"Y"))</f>
        <v/>
      </c>
    </row>
    <row r="163" spans="1:50" ht="20.100000000000001" customHeight="1"/>
    <row r="164" spans="1:50" ht="20.100000000000001" customHeight="1">
      <c r="C164" s="581" t="s">
        <v>162</v>
      </c>
      <c r="D164" s="581"/>
      <c r="E164" s="581"/>
      <c r="F164" s="581"/>
      <c r="G164" s="581"/>
    </row>
    <row r="165" spans="1:50" ht="20.100000000000001" customHeight="1">
      <c r="C165" s="551" t="s">
        <v>268</v>
      </c>
      <c r="D165" s="551"/>
      <c r="E165" s="551"/>
      <c r="F165" s="551"/>
      <c r="G165" s="551"/>
      <c r="H165" s="551"/>
      <c r="I165" s="551"/>
      <c r="J165" s="551"/>
      <c r="K165" s="551"/>
      <c r="L165" s="551"/>
      <c r="M165" s="551"/>
      <c r="N165" s="551"/>
      <c r="O165" s="551"/>
      <c r="P165" s="551"/>
      <c r="Q165" s="551"/>
      <c r="R165" s="551"/>
      <c r="S165" s="551"/>
      <c r="T165" s="551"/>
      <c r="U165" s="551"/>
      <c r="V165" s="551"/>
      <c r="W165" s="551"/>
      <c r="X165" s="551"/>
      <c r="Y165" s="551"/>
      <c r="Z165" s="551"/>
      <c r="AA165" s="551"/>
      <c r="AB165" s="551"/>
    </row>
    <row r="166" spans="1:50" ht="20.100000000000001" customHeight="1">
      <c r="C166" s="551"/>
      <c r="D166" s="551"/>
      <c r="E166" s="551"/>
      <c r="F166" s="551"/>
      <c r="G166" s="551"/>
      <c r="H166" s="551"/>
      <c r="I166" s="551"/>
      <c r="J166" s="551"/>
      <c r="K166" s="551"/>
      <c r="L166" s="551"/>
      <c r="M166" s="551"/>
      <c r="N166" s="551"/>
      <c r="O166" s="551"/>
      <c r="P166" s="551"/>
      <c r="Q166" s="551"/>
      <c r="R166" s="551"/>
      <c r="S166" s="551"/>
      <c r="T166" s="551"/>
      <c r="U166" s="551"/>
      <c r="V166" s="551"/>
      <c r="W166" s="551"/>
      <c r="X166" s="551"/>
      <c r="Y166" s="551"/>
      <c r="Z166" s="551"/>
      <c r="AA166" s="551"/>
      <c r="AB166" s="551"/>
    </row>
    <row r="167" spans="1:50" ht="20.100000000000001" customHeight="1">
      <c r="C167" s="569" t="s">
        <v>163</v>
      </c>
      <c r="D167" s="569"/>
      <c r="E167" s="569"/>
      <c r="F167" s="569"/>
      <c r="G167" s="569"/>
      <c r="H167" s="569"/>
      <c r="I167" s="569"/>
      <c r="J167" s="569"/>
      <c r="K167" s="569"/>
      <c r="L167" s="569"/>
      <c r="M167" s="569"/>
      <c r="N167" s="569"/>
      <c r="O167" s="570" t="s">
        <v>164</v>
      </c>
      <c r="P167" s="620"/>
      <c r="Q167" s="620"/>
      <c r="R167" s="620"/>
      <c r="S167" s="620"/>
      <c r="T167" s="620"/>
      <c r="U167" s="620"/>
      <c r="V167" s="620"/>
      <c r="W167" s="620"/>
      <c r="X167" s="957"/>
    </row>
    <row r="168" spans="1:50" ht="20.100000000000001" customHeight="1" thickBot="1">
      <c r="C168" s="588"/>
      <c r="D168" s="588"/>
      <c r="E168" s="588"/>
      <c r="F168" s="588"/>
      <c r="G168" s="588"/>
      <c r="H168" s="588"/>
      <c r="I168" s="588"/>
      <c r="J168" s="588"/>
      <c r="K168" s="588"/>
      <c r="L168" s="588"/>
      <c r="M168" s="588"/>
      <c r="N168" s="588"/>
      <c r="O168" s="672" t="s">
        <v>166</v>
      </c>
      <c r="P168" s="673"/>
      <c r="Q168" s="673"/>
      <c r="R168" s="673"/>
      <c r="S168" s="687"/>
      <c r="T168" s="672" t="s">
        <v>167</v>
      </c>
      <c r="U168" s="673"/>
      <c r="V168" s="673"/>
      <c r="W168" s="673"/>
      <c r="X168" s="687"/>
    </row>
    <row r="169" spans="1:50" ht="20.100000000000001" customHeight="1" thickBot="1">
      <c r="C169" s="575"/>
      <c r="D169" s="576"/>
      <c r="E169" s="576"/>
      <c r="F169" s="576"/>
      <c r="G169" s="576"/>
      <c r="H169" s="576"/>
      <c r="I169" s="576"/>
      <c r="J169" s="576"/>
      <c r="K169" s="576"/>
      <c r="L169" s="576"/>
      <c r="M169" s="576"/>
      <c r="N169" s="578"/>
      <c r="O169" s="888"/>
      <c r="P169" s="889"/>
      <c r="Q169" s="889"/>
      <c r="R169" s="889"/>
      <c r="S169" s="890"/>
      <c r="T169" s="560"/>
      <c r="U169" s="561"/>
      <c r="V169" s="561"/>
      <c r="W169" s="561"/>
      <c r="X169" s="562"/>
    </row>
    <row r="170" spans="1:50" ht="20.100000000000001" customHeight="1" thickBot="1">
      <c r="C170" s="575"/>
      <c r="D170" s="576"/>
      <c r="E170" s="576"/>
      <c r="F170" s="576"/>
      <c r="G170" s="576"/>
      <c r="H170" s="576"/>
      <c r="I170" s="576"/>
      <c r="J170" s="576"/>
      <c r="K170" s="576"/>
      <c r="L170" s="576"/>
      <c r="M170" s="576"/>
      <c r="N170" s="578"/>
      <c r="O170" s="888"/>
      <c r="P170" s="889"/>
      <c r="Q170" s="889"/>
      <c r="R170" s="889"/>
      <c r="S170" s="890"/>
      <c r="T170" s="560"/>
      <c r="U170" s="561"/>
      <c r="V170" s="561"/>
      <c r="W170" s="561"/>
      <c r="X170" s="562"/>
    </row>
    <row r="171" spans="1:50" ht="20.100000000000001" customHeight="1">
      <c r="C171" s="954" t="str">
        <f>IF(OR(AND(C169&lt;&gt;"",O169&lt;&gt;"",T169&lt;&gt;""),AND(C170&lt;&gt;"",O170&lt;&gt;"",T170&lt;&gt;"")),IF(C169=C170,"氏名欄に同じ人物が含まれております。内容を確認してください。","「障害者の方の氏名」、「等級（障害の程度）」、「手帳等の交付日」がわかる資料（障害者手帳のコピー等）を申告書に添付して提出してください。"),"")</f>
        <v/>
      </c>
      <c r="D171" s="954"/>
      <c r="E171" s="954"/>
      <c r="F171" s="954"/>
      <c r="G171" s="954"/>
      <c r="H171" s="954"/>
      <c r="I171" s="954"/>
      <c r="J171" s="954"/>
      <c r="K171" s="954"/>
      <c r="L171" s="954"/>
      <c r="M171" s="954"/>
      <c r="N171" s="954"/>
      <c r="O171" s="954"/>
      <c r="P171" s="954"/>
      <c r="Q171" s="954"/>
      <c r="R171" s="954"/>
      <c r="S171" s="954"/>
      <c r="T171" s="954"/>
      <c r="U171" s="954"/>
      <c r="V171" s="954"/>
      <c r="W171" s="954"/>
      <c r="X171" s="954"/>
    </row>
    <row r="172" spans="1:50" ht="20.100000000000001" customHeight="1">
      <c r="C172" s="954"/>
      <c r="D172" s="954"/>
      <c r="E172" s="954"/>
      <c r="F172" s="954"/>
      <c r="G172" s="954"/>
      <c r="H172" s="954"/>
      <c r="I172" s="954"/>
      <c r="J172" s="954"/>
      <c r="K172" s="954"/>
      <c r="L172" s="954"/>
      <c r="M172" s="954"/>
      <c r="N172" s="954"/>
      <c r="O172" s="954"/>
      <c r="P172" s="954"/>
      <c r="Q172" s="954"/>
      <c r="R172" s="954"/>
      <c r="S172" s="954"/>
      <c r="T172" s="954"/>
      <c r="U172" s="954"/>
      <c r="V172" s="954"/>
      <c r="W172" s="954"/>
      <c r="X172" s="954"/>
    </row>
    <row r="173" spans="1:50" ht="20.100000000000001" customHeight="1">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row>
    <row r="174" spans="1:50" ht="20.100000000000001" customHeight="1">
      <c r="C174" s="484" t="s">
        <v>743</v>
      </c>
      <c r="D174" s="323"/>
      <c r="E174" s="323"/>
      <c r="F174" s="323"/>
      <c r="G174" s="323"/>
      <c r="H174" s="323"/>
      <c r="I174" s="323"/>
      <c r="J174" s="323"/>
      <c r="K174" s="323"/>
      <c r="L174" s="323"/>
      <c r="M174" s="323"/>
      <c r="N174" s="323"/>
      <c r="O174" s="323"/>
      <c r="P174" s="323"/>
      <c r="Q174" s="323"/>
      <c r="R174" s="323"/>
      <c r="S174" s="323"/>
      <c r="T174" s="323"/>
      <c r="U174" s="323"/>
      <c r="V174" s="323"/>
      <c r="W174" s="323"/>
      <c r="X174" s="323"/>
      <c r="Y174" s="248"/>
      <c r="Z174" s="248"/>
      <c r="AA174" s="248"/>
      <c r="AB174" s="248"/>
      <c r="AC174" s="248"/>
    </row>
    <row r="175" spans="1:50" ht="20.100000000000001" customHeight="1" thickBot="1">
      <c r="C175" s="485" t="s">
        <v>744</v>
      </c>
      <c r="D175" s="323"/>
      <c r="E175" s="323"/>
      <c r="F175" s="323"/>
      <c r="G175" s="323"/>
      <c r="H175" s="323"/>
      <c r="I175" s="323"/>
      <c r="J175" s="323"/>
      <c r="K175" s="323"/>
      <c r="L175" s="323"/>
      <c r="M175" s="323"/>
      <c r="N175" s="323"/>
      <c r="O175" s="323"/>
      <c r="P175" s="323"/>
      <c r="Q175" s="323"/>
      <c r="R175" s="323"/>
      <c r="S175" s="323"/>
      <c r="T175" s="323"/>
      <c r="U175" s="323"/>
      <c r="V175" s="323"/>
      <c r="W175" s="323"/>
      <c r="X175" s="323"/>
      <c r="Y175" s="248"/>
      <c r="Z175" s="248"/>
      <c r="AA175" s="248"/>
      <c r="AB175" s="248"/>
      <c r="AC175" s="248"/>
    </row>
    <row r="176" spans="1:50" ht="20.100000000000001" customHeight="1" thickBot="1">
      <c r="C176" s="939" t="s">
        <v>909</v>
      </c>
      <c r="D176" s="939"/>
      <c r="E176" s="939"/>
      <c r="F176" s="588" t="s">
        <v>915</v>
      </c>
      <c r="G176" s="588"/>
      <c r="H176" s="588"/>
      <c r="I176" s="588"/>
      <c r="L176" s="569" t="s">
        <v>267</v>
      </c>
      <c r="M176" s="570"/>
      <c r="N176" s="681" t="s">
        <v>266</v>
      </c>
      <c r="O176" s="682"/>
      <c r="P176" s="682"/>
      <c r="Q176" s="682"/>
      <c r="R176" s="682"/>
      <c r="S176" s="682"/>
      <c r="T176" s="682"/>
      <c r="U176" s="682"/>
      <c r="V176" s="682"/>
      <c r="W176" s="683"/>
      <c r="X176" s="681" t="s">
        <v>741</v>
      </c>
      <c r="Y176" s="682"/>
      <c r="Z176" s="682"/>
      <c r="AA176" s="682"/>
      <c r="AB176" s="683"/>
    </row>
    <row r="177" spans="3:28" ht="20.100000000000001" customHeight="1">
      <c r="C177" s="585"/>
      <c r="D177" s="586"/>
      <c r="E177" s="587"/>
      <c r="F177" s="585"/>
      <c r="G177" s="586"/>
      <c r="H177" s="586"/>
      <c r="I177" s="587"/>
      <c r="L177" s="903" t="s">
        <v>745</v>
      </c>
      <c r="M177" s="904"/>
      <c r="N177" s="919" t="s">
        <v>742</v>
      </c>
      <c r="O177" s="920"/>
      <c r="P177" s="920"/>
      <c r="Q177" s="920"/>
      <c r="R177" s="920"/>
      <c r="S177" s="920"/>
      <c r="T177" s="920"/>
      <c r="U177" s="920"/>
      <c r="V177" s="920"/>
      <c r="W177" s="920"/>
      <c r="X177" s="920"/>
      <c r="Y177" s="920"/>
      <c r="Z177" s="920"/>
      <c r="AA177" s="920"/>
      <c r="AB177" s="921"/>
    </row>
    <row r="178" spans="3:28" ht="20.100000000000001" customHeight="1" thickBot="1">
      <c r="C178" s="936"/>
      <c r="D178" s="937"/>
      <c r="E178" s="938"/>
      <c r="F178" s="936"/>
      <c r="G178" s="937"/>
      <c r="H178" s="937"/>
      <c r="I178" s="938"/>
      <c r="L178" s="905"/>
      <c r="M178" s="906"/>
      <c r="N178" s="931" t="s">
        <v>913</v>
      </c>
      <c r="O178" s="932"/>
      <c r="P178" s="932"/>
      <c r="Q178" s="932"/>
      <c r="R178" s="932"/>
      <c r="S178" s="932"/>
      <c r="T178" s="932"/>
      <c r="U178" s="932"/>
      <c r="V178" s="932"/>
      <c r="W178" s="933"/>
      <c r="X178" s="946" t="s">
        <v>912</v>
      </c>
      <c r="Y178" s="926"/>
      <c r="Z178" s="926"/>
      <c r="AA178" s="926"/>
      <c r="AB178" s="927"/>
    </row>
    <row r="179" spans="3:28" ht="20.100000000000001" customHeight="1">
      <c r="C179" s="999" t="str">
        <f>IF('印刷用申告書（入力はできません）'!BW122&gt;5000000,"合計所得が500万円を超えるため、寡婦控除、ひとり親控除を適用できません。","")</f>
        <v>合計所得が500万円を超えるため、寡婦控除、ひとり親控除を適用できません。</v>
      </c>
      <c r="D179" s="999"/>
      <c r="E179" s="999"/>
      <c r="F179" s="999"/>
      <c r="G179" s="999"/>
      <c r="H179" s="999"/>
      <c r="I179" s="999"/>
      <c r="L179" s="905"/>
      <c r="M179" s="906"/>
      <c r="N179" s="931"/>
      <c r="O179" s="932"/>
      <c r="P179" s="932"/>
      <c r="Q179" s="932"/>
      <c r="R179" s="932"/>
      <c r="S179" s="932"/>
      <c r="T179" s="932"/>
      <c r="U179" s="932"/>
      <c r="V179" s="932"/>
      <c r="W179" s="933"/>
      <c r="X179" s="946"/>
      <c r="Y179" s="926"/>
      <c r="Z179" s="926"/>
      <c r="AA179" s="926"/>
      <c r="AB179" s="927"/>
    </row>
    <row r="180" spans="3:28" ht="20.100000000000001" customHeight="1">
      <c r="C180" s="1000"/>
      <c r="D180" s="1000"/>
      <c r="E180" s="1000"/>
      <c r="F180" s="1000"/>
      <c r="G180" s="1000"/>
      <c r="H180" s="1000"/>
      <c r="I180" s="1000"/>
      <c r="L180" s="905"/>
      <c r="M180" s="906"/>
      <c r="N180" s="944" t="s">
        <v>910</v>
      </c>
      <c r="O180" s="923"/>
      <c r="P180" s="923"/>
      <c r="Q180" s="923"/>
      <c r="R180" s="945"/>
      <c r="S180" s="922" t="s">
        <v>911</v>
      </c>
      <c r="T180" s="923"/>
      <c r="U180" s="923"/>
      <c r="V180" s="923"/>
      <c r="W180" s="924"/>
      <c r="X180" s="946"/>
      <c r="Y180" s="926"/>
      <c r="Z180" s="926"/>
      <c r="AA180" s="926"/>
      <c r="AB180" s="927"/>
    </row>
    <row r="181" spans="3:28" ht="20.100000000000001" customHeight="1">
      <c r="C181" s="1000"/>
      <c r="D181" s="1000"/>
      <c r="E181" s="1000"/>
      <c r="F181" s="1000"/>
      <c r="G181" s="1000"/>
      <c r="H181" s="1000"/>
      <c r="I181" s="1000"/>
      <c r="L181" s="905"/>
      <c r="M181" s="906"/>
      <c r="N181" s="946"/>
      <c r="O181" s="926"/>
      <c r="P181" s="926"/>
      <c r="Q181" s="926"/>
      <c r="R181" s="947"/>
      <c r="S181" s="925"/>
      <c r="T181" s="926"/>
      <c r="U181" s="926"/>
      <c r="V181" s="926"/>
      <c r="W181" s="927"/>
      <c r="X181" s="946"/>
      <c r="Y181" s="926"/>
      <c r="Z181" s="926"/>
      <c r="AA181" s="926"/>
      <c r="AB181" s="927"/>
    </row>
    <row r="182" spans="3:28" ht="20.100000000000001" customHeight="1">
      <c r="L182" s="905"/>
      <c r="M182" s="906"/>
      <c r="N182" s="946"/>
      <c r="O182" s="926"/>
      <c r="P182" s="926"/>
      <c r="Q182" s="926"/>
      <c r="R182" s="947"/>
      <c r="S182" s="925"/>
      <c r="T182" s="926"/>
      <c r="U182" s="926"/>
      <c r="V182" s="926"/>
      <c r="W182" s="927"/>
      <c r="X182" s="946"/>
      <c r="Y182" s="926"/>
      <c r="Z182" s="926"/>
      <c r="AA182" s="926"/>
      <c r="AB182" s="927"/>
    </row>
    <row r="183" spans="3:28" ht="20.100000000000001" customHeight="1">
      <c r="L183" s="905"/>
      <c r="M183" s="906"/>
      <c r="N183" s="946"/>
      <c r="O183" s="926"/>
      <c r="P183" s="926"/>
      <c r="Q183" s="926"/>
      <c r="R183" s="947"/>
      <c r="S183" s="925"/>
      <c r="T183" s="926"/>
      <c r="U183" s="926"/>
      <c r="V183" s="926"/>
      <c r="W183" s="927"/>
      <c r="X183" s="946"/>
      <c r="Y183" s="926"/>
      <c r="Z183" s="926"/>
      <c r="AA183" s="926"/>
      <c r="AB183" s="927"/>
    </row>
    <row r="184" spans="3:28" ht="20.100000000000001" customHeight="1" thickBot="1">
      <c r="L184" s="907"/>
      <c r="M184" s="908"/>
      <c r="N184" s="948"/>
      <c r="O184" s="929"/>
      <c r="P184" s="929"/>
      <c r="Q184" s="929"/>
      <c r="R184" s="949"/>
      <c r="S184" s="928"/>
      <c r="T184" s="929"/>
      <c r="U184" s="929"/>
      <c r="V184" s="929"/>
      <c r="W184" s="930"/>
      <c r="X184" s="948"/>
      <c r="Y184" s="929"/>
      <c r="Z184" s="929"/>
      <c r="AA184" s="929"/>
      <c r="AB184" s="930"/>
    </row>
    <row r="185" spans="3:28" ht="20.100000000000001" customHeight="1"/>
    <row r="186" spans="3:28" ht="20.100000000000001" customHeight="1">
      <c r="C186" s="49" t="s">
        <v>184</v>
      </c>
    </row>
    <row r="187" spans="3:28" ht="20.100000000000001" customHeight="1" thickBot="1">
      <c r="C187" s="207" t="s">
        <v>619</v>
      </c>
    </row>
    <row r="188" spans="3:28" ht="20.100000000000001" customHeight="1" thickBot="1">
      <c r="C188" s="651" t="s">
        <v>629</v>
      </c>
      <c r="D188" s="652"/>
      <c r="E188" s="652"/>
      <c r="F188" s="652"/>
      <c r="G188" s="652"/>
      <c r="H188" s="652"/>
      <c r="I188" s="652"/>
      <c r="J188" s="652"/>
      <c r="K188" s="652"/>
      <c r="L188" s="652"/>
      <c r="M188" s="652"/>
      <c r="N188" s="652"/>
      <c r="O188" s="652"/>
      <c r="P188" s="652"/>
      <c r="Q188" s="652"/>
      <c r="R188" s="652"/>
      <c r="S188" s="652"/>
      <c r="T188" s="652"/>
      <c r="U188" s="652"/>
      <c r="V188" s="934"/>
      <c r="W188" s="646" t="s">
        <v>105</v>
      </c>
      <c r="X188" s="646"/>
      <c r="Y188" s="646"/>
      <c r="Z188" s="646"/>
      <c r="AA188" s="646"/>
      <c r="AB188" s="646"/>
    </row>
    <row r="189" spans="3:28" ht="20.100000000000001" customHeight="1" thickBot="1">
      <c r="C189" s="653"/>
      <c r="D189" s="654"/>
      <c r="E189" s="654"/>
      <c r="F189" s="654"/>
      <c r="G189" s="654"/>
      <c r="H189" s="654"/>
      <c r="I189" s="654"/>
      <c r="J189" s="654"/>
      <c r="K189" s="654"/>
      <c r="L189" s="654"/>
      <c r="M189" s="654"/>
      <c r="N189" s="654"/>
      <c r="O189" s="654"/>
      <c r="P189" s="654"/>
      <c r="Q189" s="654"/>
      <c r="R189" s="654"/>
      <c r="S189" s="654"/>
      <c r="T189" s="654"/>
      <c r="U189" s="654"/>
      <c r="V189" s="935"/>
      <c r="W189" s="646"/>
      <c r="X189" s="646"/>
      <c r="Y189" s="646"/>
      <c r="Z189" s="646"/>
      <c r="AA189" s="646"/>
      <c r="AB189" s="646"/>
    </row>
    <row r="190" spans="3:28" ht="20.100000000000001" customHeight="1">
      <c r="C190" s="208"/>
      <c r="D190" s="953" t="s">
        <v>914</v>
      </c>
      <c r="E190" s="953"/>
      <c r="F190" s="953"/>
      <c r="G190" s="953"/>
      <c r="H190" s="953"/>
      <c r="I190" s="953"/>
      <c r="J190" s="953"/>
      <c r="K190" s="953"/>
      <c r="L190" s="953"/>
      <c r="M190" s="953"/>
      <c r="N190" s="953"/>
      <c r="O190" s="953"/>
      <c r="P190" s="953"/>
      <c r="Q190" s="953"/>
      <c r="R190" s="953"/>
      <c r="S190" s="953"/>
      <c r="T190" s="953"/>
      <c r="U190" s="953"/>
      <c r="V190" s="953"/>
      <c r="W190" s="953"/>
      <c r="X190" s="200"/>
      <c r="Y190" s="200"/>
      <c r="Z190" s="200"/>
      <c r="AA190" s="200"/>
      <c r="AB190" s="200"/>
    </row>
    <row r="191" spans="3:28" ht="20.100000000000001" customHeight="1">
      <c r="C191" s="1003" t="str">
        <f>"▼令和5年１月１日から令和"&amp;'計算シート（非表示）'!B4-1&amp;"年12月31日までの間に、次の区分に該当する掛金等を支払った場合、支払った金額を入力してください。"</f>
        <v>▼令和5年１月１日から令和5年12月31日までの間に、次の区分に該当する掛金等を支払った場合、支払った金額を入力してください。</v>
      </c>
      <c r="D191" s="1003"/>
      <c r="E191" s="1003"/>
      <c r="F191" s="1003"/>
      <c r="G191" s="1003"/>
      <c r="H191" s="1003"/>
      <c r="I191" s="1003"/>
      <c r="J191" s="1003"/>
      <c r="K191" s="1003"/>
      <c r="L191" s="1003"/>
      <c r="M191" s="1003"/>
      <c r="N191" s="1003"/>
      <c r="O191" s="1003"/>
      <c r="P191" s="1003"/>
      <c r="Q191" s="1003"/>
      <c r="R191" s="1003"/>
      <c r="S191" s="1003"/>
      <c r="T191" s="1003"/>
      <c r="U191" s="1003"/>
      <c r="V191" s="1003"/>
      <c r="W191" s="1003"/>
      <c r="X191" s="1003"/>
      <c r="Y191" s="1003"/>
      <c r="Z191" s="1003"/>
      <c r="AA191" s="1003"/>
      <c r="AB191" s="1003"/>
    </row>
    <row r="192" spans="3:28" ht="20.100000000000001" customHeight="1">
      <c r="C192" s="1003"/>
      <c r="D192" s="1003"/>
      <c r="E192" s="1003"/>
      <c r="F192" s="1003"/>
      <c r="G192" s="1003"/>
      <c r="H192" s="1003"/>
      <c r="I192" s="1003"/>
      <c r="J192" s="1003"/>
      <c r="K192" s="1003"/>
      <c r="L192" s="1003"/>
      <c r="M192" s="1003"/>
      <c r="N192" s="1003"/>
      <c r="O192" s="1003"/>
      <c r="P192" s="1003"/>
      <c r="Q192" s="1003"/>
      <c r="R192" s="1003"/>
      <c r="S192" s="1003"/>
      <c r="T192" s="1003"/>
      <c r="U192" s="1003"/>
      <c r="V192" s="1003"/>
      <c r="W192" s="1003"/>
      <c r="X192" s="1003"/>
      <c r="Y192" s="1003"/>
      <c r="Z192" s="1003"/>
      <c r="AA192" s="1003"/>
      <c r="AB192" s="1003"/>
    </row>
    <row r="193" spans="3:28" ht="20.100000000000001" customHeight="1" thickBot="1">
      <c r="C193" s="569" t="s">
        <v>180</v>
      </c>
      <c r="D193" s="569"/>
      <c r="E193" s="569"/>
      <c r="F193" s="569"/>
      <c r="G193" s="569"/>
      <c r="H193" s="569"/>
      <c r="I193" s="678" t="s">
        <v>191</v>
      </c>
      <c r="J193" s="679"/>
      <c r="K193" s="679"/>
      <c r="L193" s="679"/>
      <c r="M193" s="679"/>
      <c r="N193" s="680"/>
      <c r="P193" s="59"/>
    </row>
    <row r="194" spans="3:28" ht="20.100000000000001" customHeight="1" thickBot="1">
      <c r="C194" s="569" t="s">
        <v>187</v>
      </c>
      <c r="D194" s="569"/>
      <c r="E194" s="569"/>
      <c r="F194" s="569"/>
      <c r="G194" s="569"/>
      <c r="H194" s="570"/>
      <c r="I194" s="950"/>
      <c r="J194" s="951"/>
      <c r="K194" s="951"/>
      <c r="L194" s="951"/>
      <c r="M194" s="951"/>
      <c r="N194" s="952"/>
    </row>
    <row r="195" spans="3:28" ht="20.100000000000001" customHeight="1" thickBot="1">
      <c r="C195" s="569" t="s">
        <v>185</v>
      </c>
      <c r="D195" s="569"/>
      <c r="E195" s="569"/>
      <c r="F195" s="569"/>
      <c r="G195" s="569"/>
      <c r="H195" s="570"/>
      <c r="I195" s="950"/>
      <c r="J195" s="951"/>
      <c r="K195" s="951"/>
      <c r="L195" s="951"/>
      <c r="M195" s="951"/>
      <c r="N195" s="952"/>
    </row>
    <row r="196" spans="3:28" ht="20.100000000000001" customHeight="1" thickBot="1">
      <c r="C196" s="569" t="s">
        <v>186</v>
      </c>
      <c r="D196" s="569"/>
      <c r="E196" s="569"/>
      <c r="F196" s="569"/>
      <c r="G196" s="569"/>
      <c r="H196" s="570"/>
      <c r="I196" s="950"/>
      <c r="J196" s="951"/>
      <c r="K196" s="951"/>
      <c r="L196" s="951"/>
      <c r="M196" s="951"/>
      <c r="N196" s="952"/>
    </row>
    <row r="197" spans="3:28" ht="20.100000000000001" customHeight="1">
      <c r="C197" s="570" t="s">
        <v>558</v>
      </c>
      <c r="D197" s="620"/>
      <c r="E197" s="620"/>
      <c r="F197" s="620"/>
      <c r="G197" s="620"/>
      <c r="H197" s="620"/>
      <c r="I197" s="940" t="str">
        <f>IF(給与所得入力その１!D27="","",給与所得入力その１!D27)</f>
        <v/>
      </c>
      <c r="J197" s="941"/>
      <c r="K197" s="941"/>
      <c r="L197" s="941"/>
      <c r="M197" s="941"/>
      <c r="N197" s="942"/>
      <c r="P197" s="59"/>
    </row>
    <row r="198" spans="3:28" ht="20.100000000000001" customHeight="1">
      <c r="C198" s="569" t="s">
        <v>188</v>
      </c>
      <c r="D198" s="569"/>
      <c r="E198" s="569"/>
      <c r="F198" s="569"/>
      <c r="G198" s="569"/>
      <c r="H198" s="569"/>
      <c r="I198" s="624" t="str">
        <f>IF(AND(I194="",I195="",I196="",I197=""),"",SUM(I194:N197))</f>
        <v/>
      </c>
      <c r="J198" s="625"/>
      <c r="K198" s="625"/>
      <c r="L198" s="625"/>
      <c r="M198" s="625"/>
      <c r="N198" s="626"/>
    </row>
    <row r="199" spans="3:28" ht="20.100000000000001" customHeight="1">
      <c r="C199" s="893" t="str">
        <f>IF(AND(I194="",I195="",I196=""),"","支払った掛金の証明書を添付してください。")</f>
        <v/>
      </c>
      <c r="D199" s="893"/>
      <c r="E199" s="893"/>
      <c r="F199" s="893"/>
      <c r="G199" s="893"/>
      <c r="H199" s="893"/>
      <c r="I199" s="893"/>
      <c r="J199" s="893"/>
      <c r="K199" s="893"/>
      <c r="L199" s="893"/>
      <c r="M199" s="893"/>
      <c r="N199" s="893"/>
      <c r="O199" s="11"/>
      <c r="P199" s="11"/>
      <c r="Q199" s="11"/>
    </row>
    <row r="200" spans="3:28" ht="20.100000000000001" customHeight="1">
      <c r="C200" s="142"/>
      <c r="D200" s="142"/>
      <c r="E200" s="142"/>
      <c r="F200" s="142"/>
      <c r="G200" s="142"/>
      <c r="H200" s="142"/>
      <c r="I200" s="60"/>
      <c r="J200" s="60"/>
      <c r="K200" s="60"/>
      <c r="L200" s="60"/>
      <c r="M200" s="60"/>
      <c r="N200" s="60"/>
    </row>
    <row r="201" spans="3:28" ht="20.100000000000001" customHeight="1">
      <c r="Q201" s="6" t="s">
        <v>585</v>
      </c>
    </row>
    <row r="202" spans="3:28" ht="20.100000000000001" customHeight="1">
      <c r="C202" s="49" t="s">
        <v>192</v>
      </c>
    </row>
    <row r="203" spans="3:28" ht="39.950000000000003" customHeight="1" thickBot="1">
      <c r="C203" s="551" t="str">
        <f>"令和"&amp;'計算シート（非表示）'!B4-1&amp;"年12月31日現在、申告される方（納税義務者）が大学、高等専門学校または高校等の学生や生徒の場合は学校名を入力してください。"</f>
        <v>令和5年12月31日現在、申告される方（納税義務者）が大学、高等専門学校または高校等の学生や生徒の場合は学校名を入力してください。</v>
      </c>
      <c r="D203" s="551"/>
      <c r="E203" s="551"/>
      <c r="F203" s="551"/>
      <c r="G203" s="551"/>
      <c r="H203" s="551"/>
      <c r="I203" s="551"/>
      <c r="J203" s="551"/>
      <c r="K203" s="551"/>
      <c r="L203" s="551"/>
      <c r="M203" s="551"/>
      <c r="N203" s="551"/>
      <c r="O203" s="551"/>
      <c r="P203" s="551"/>
      <c r="Q203" s="551"/>
      <c r="R203" s="551"/>
      <c r="S203" s="551"/>
      <c r="T203" s="551"/>
      <c r="U203" s="551"/>
      <c r="V203" s="551"/>
      <c r="W203" s="551"/>
      <c r="X203" s="551"/>
      <c r="Y203" s="551"/>
      <c r="Z203" s="551"/>
      <c r="AA203" s="551"/>
      <c r="AB203" s="551"/>
    </row>
    <row r="204" spans="3:28" ht="20.100000000000001" customHeight="1" thickBot="1">
      <c r="C204" s="622" t="s">
        <v>193</v>
      </c>
      <c r="D204" s="623"/>
      <c r="E204" s="561"/>
      <c r="F204" s="561"/>
      <c r="G204" s="561"/>
      <c r="H204" s="561"/>
      <c r="I204" s="561"/>
      <c r="J204" s="561"/>
      <c r="K204" s="561"/>
      <c r="L204" s="561"/>
      <c r="M204" s="561"/>
      <c r="N204" s="561"/>
      <c r="O204" s="561"/>
      <c r="P204" s="562"/>
    </row>
    <row r="205" spans="3:28" ht="20.100000000000001" customHeight="1">
      <c r="C205" s="891" t="str">
        <f>IF(入力シート!E204="","",IF('印刷用申告書（入力はできません）'!AJ83="レ","学生証のコピーや在学を証明する書類（コピー可）を添付してください。","所得金額が要件に該当しないため、勤労学生控除の対象となりません。"))</f>
        <v/>
      </c>
      <c r="D205" s="891"/>
      <c r="E205" s="891"/>
      <c r="F205" s="891"/>
      <c r="G205" s="891"/>
      <c r="H205" s="891"/>
      <c r="I205" s="891"/>
      <c r="J205" s="891"/>
      <c r="K205" s="891"/>
      <c r="L205" s="891"/>
      <c r="M205" s="891"/>
      <c r="N205" s="891"/>
      <c r="O205" s="891"/>
      <c r="P205" s="891"/>
    </row>
    <row r="206" spans="3:28" ht="20.100000000000001" customHeight="1"/>
    <row r="207" spans="3:28" ht="20.100000000000001" customHeight="1">
      <c r="C207" s="49" t="s">
        <v>194</v>
      </c>
    </row>
    <row r="208" spans="3:28" ht="20.100000000000001" customHeight="1">
      <c r="C208" s="6" t="s">
        <v>315</v>
      </c>
    </row>
    <row r="209" spans="2:33" ht="20.100000000000001" customHeight="1">
      <c r="C209" s="6" t="s">
        <v>316</v>
      </c>
    </row>
    <row r="210" spans="2:33" ht="20.100000000000001" customHeight="1" thickBot="1">
      <c r="C210" s="985" t="s">
        <v>195</v>
      </c>
      <c r="D210" s="672" t="s">
        <v>196</v>
      </c>
      <c r="E210" s="673"/>
      <c r="F210" s="673"/>
      <c r="G210" s="673"/>
      <c r="H210" s="673"/>
      <c r="I210" s="673"/>
      <c r="J210" s="673"/>
      <c r="K210" s="687"/>
      <c r="L210" s="678" t="s">
        <v>197</v>
      </c>
      <c r="M210" s="679"/>
      <c r="N210" s="679"/>
      <c r="O210" s="679"/>
      <c r="P210" s="679"/>
      <c r="Q210" s="679"/>
      <c r="R210" s="679"/>
      <c r="S210" s="680"/>
      <c r="T210" s="672" t="s">
        <v>200</v>
      </c>
      <c r="U210" s="673"/>
      <c r="V210" s="673"/>
      <c r="W210" s="673"/>
      <c r="X210" s="673"/>
      <c r="Y210" s="673"/>
      <c r="Z210" s="673"/>
      <c r="AA210" s="673"/>
      <c r="AB210" s="687"/>
    </row>
    <row r="211" spans="2:33" ht="20.100000000000001" customHeight="1">
      <c r="C211" s="913"/>
      <c r="D211" s="732"/>
      <c r="E211" s="691"/>
      <c r="F211" s="691"/>
      <c r="G211" s="691"/>
      <c r="H211" s="691"/>
      <c r="I211" s="691"/>
      <c r="J211" s="691"/>
      <c r="K211" s="733"/>
      <c r="L211" s="966"/>
      <c r="M211" s="967"/>
      <c r="N211" s="691"/>
      <c r="O211" s="693" t="s">
        <v>92</v>
      </c>
      <c r="P211" s="691"/>
      <c r="Q211" s="693" t="s">
        <v>199</v>
      </c>
      <c r="R211" s="691"/>
      <c r="S211" s="694" t="s">
        <v>198</v>
      </c>
      <c r="T211" s="732"/>
      <c r="U211" s="691"/>
      <c r="V211" s="691"/>
      <c r="W211" s="691"/>
      <c r="X211" s="691"/>
      <c r="Y211" s="691"/>
      <c r="Z211" s="691"/>
      <c r="AA211" s="691"/>
      <c r="AB211" s="733"/>
    </row>
    <row r="212" spans="2:33" ht="20.100000000000001" customHeight="1" thickBot="1">
      <c r="C212" s="913"/>
      <c r="D212" s="734"/>
      <c r="E212" s="692"/>
      <c r="F212" s="692"/>
      <c r="G212" s="692"/>
      <c r="H212" s="692"/>
      <c r="I212" s="692"/>
      <c r="J212" s="692"/>
      <c r="K212" s="735"/>
      <c r="L212" s="968"/>
      <c r="M212" s="969"/>
      <c r="N212" s="692"/>
      <c r="O212" s="689"/>
      <c r="P212" s="692"/>
      <c r="Q212" s="689"/>
      <c r="R212" s="692"/>
      <c r="S212" s="695"/>
      <c r="T212" s="734"/>
      <c r="U212" s="692"/>
      <c r="V212" s="692"/>
      <c r="W212" s="692"/>
      <c r="X212" s="692"/>
      <c r="Y212" s="692"/>
      <c r="Z212" s="692"/>
      <c r="AA212" s="692"/>
      <c r="AB212" s="735"/>
    </row>
    <row r="213" spans="2:33" ht="20.100000000000001" customHeight="1" thickBot="1">
      <c r="C213" s="986"/>
      <c r="D213" s="880" t="s">
        <v>201</v>
      </c>
      <c r="E213" s="881"/>
      <c r="F213" s="881"/>
      <c r="G213" s="881"/>
      <c r="H213" s="881"/>
      <c r="I213" s="881"/>
      <c r="J213" s="881"/>
      <c r="K213" s="882"/>
      <c r="L213" s="1001" t="s">
        <v>202</v>
      </c>
      <c r="M213" s="623"/>
      <c r="N213" s="623"/>
      <c r="O213" s="623"/>
      <c r="P213" s="623"/>
      <c r="Q213" s="623"/>
      <c r="R213" s="623"/>
      <c r="S213" s="623"/>
      <c r="T213" s="1002"/>
      <c r="U213" s="880" t="s">
        <v>203</v>
      </c>
      <c r="V213" s="881"/>
      <c r="W213" s="881"/>
      <c r="X213" s="881"/>
      <c r="Y213" s="881"/>
      <c r="Z213" s="881"/>
      <c r="AA213" s="881"/>
      <c r="AB213" s="882"/>
    </row>
    <row r="214" spans="2:33" ht="20.100000000000001" customHeight="1">
      <c r="C214" s="913"/>
      <c r="D214" s="704"/>
      <c r="E214" s="705"/>
      <c r="F214" s="705"/>
      <c r="G214" s="705"/>
      <c r="H214" s="705"/>
      <c r="I214" s="705"/>
      <c r="J214" s="705"/>
      <c r="K214" s="694" t="s">
        <v>189</v>
      </c>
      <c r="L214" s="704"/>
      <c r="M214" s="705"/>
      <c r="N214" s="705"/>
      <c r="O214" s="705"/>
      <c r="P214" s="705"/>
      <c r="Q214" s="705"/>
      <c r="R214" s="705"/>
      <c r="S214" s="705"/>
      <c r="T214" s="694" t="s">
        <v>189</v>
      </c>
      <c r="U214" s="704"/>
      <c r="V214" s="705"/>
      <c r="W214" s="705"/>
      <c r="X214" s="705"/>
      <c r="Y214" s="705"/>
      <c r="Z214" s="705"/>
      <c r="AA214" s="705"/>
      <c r="AB214" s="694" t="s">
        <v>189</v>
      </c>
    </row>
    <row r="215" spans="2:33" ht="20.100000000000001" customHeight="1" thickBot="1">
      <c r="C215" s="916"/>
      <c r="D215" s="892"/>
      <c r="E215" s="708"/>
      <c r="F215" s="708"/>
      <c r="G215" s="708"/>
      <c r="H215" s="708"/>
      <c r="I215" s="708"/>
      <c r="J215" s="708"/>
      <c r="K215" s="695"/>
      <c r="L215" s="707"/>
      <c r="M215" s="708"/>
      <c r="N215" s="708"/>
      <c r="O215" s="708"/>
      <c r="P215" s="708"/>
      <c r="Q215" s="708"/>
      <c r="R215" s="708"/>
      <c r="S215" s="708"/>
      <c r="T215" s="695"/>
      <c r="U215" s="892"/>
      <c r="V215" s="708"/>
      <c r="W215" s="708"/>
      <c r="X215" s="708"/>
      <c r="Y215" s="708"/>
      <c r="Z215" s="708"/>
      <c r="AA215" s="708"/>
      <c r="AB215" s="695"/>
    </row>
    <row r="216" spans="2:33" ht="20.100000000000001" customHeight="1">
      <c r="AG216" s="73" t="s">
        <v>312</v>
      </c>
    </row>
    <row r="217" spans="2:33" ht="20.100000000000001" customHeight="1" thickBot="1">
      <c r="B217" s="48"/>
      <c r="Y217" s="621" t="s">
        <v>321</v>
      </c>
      <c r="Z217" s="621"/>
      <c r="AA217" s="621"/>
      <c r="AB217" s="621"/>
      <c r="AC217" s="621"/>
      <c r="AD217" s="621"/>
      <c r="AE217" s="621"/>
    </row>
    <row r="218" spans="2:33" ht="20.100000000000001" customHeight="1" thickTop="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row>
    <row r="219" spans="2:33" ht="20.100000000000001" customHeight="1">
      <c r="B219" s="10"/>
      <c r="C219" s="49" t="s">
        <v>204</v>
      </c>
    </row>
    <row r="220" spans="2:33" ht="20.100000000000001" customHeight="1">
      <c r="B220" s="10"/>
      <c r="C220" s="49" t="str">
        <f>"（１）　寄附金税額控除（令和５年１月１日か12月31日までの領収日となるものが対象です。）"</f>
        <v>（１）　寄附金税額控除（令和５年１月１日か12月31日までの領収日となるものが対象です。）</v>
      </c>
    </row>
    <row r="221" spans="2:33" ht="20.100000000000001" customHeight="1">
      <c r="C221" s="569" t="s">
        <v>205</v>
      </c>
      <c r="D221" s="569"/>
      <c r="E221" s="569"/>
      <c r="F221" s="569"/>
      <c r="G221" s="569"/>
      <c r="H221" s="569"/>
      <c r="I221" s="672" t="s">
        <v>211</v>
      </c>
      <c r="J221" s="673"/>
      <c r="K221" s="673"/>
      <c r="L221" s="673"/>
      <c r="M221" s="673"/>
      <c r="N221" s="673"/>
      <c r="O221" s="673"/>
      <c r="P221" s="673"/>
      <c r="Q221" s="687"/>
    </row>
    <row r="222" spans="2:33" ht="20.100000000000001" customHeight="1" thickBot="1">
      <c r="C222" s="569"/>
      <c r="D222" s="569"/>
      <c r="E222" s="569"/>
      <c r="F222" s="569"/>
      <c r="G222" s="569"/>
      <c r="H222" s="569"/>
      <c r="I222" s="688"/>
      <c r="J222" s="689"/>
      <c r="K222" s="689"/>
      <c r="L222" s="689"/>
      <c r="M222" s="689"/>
      <c r="N222" s="689"/>
      <c r="O222" s="689"/>
      <c r="P222" s="689"/>
      <c r="Q222" s="690"/>
    </row>
    <row r="223" spans="2:33" ht="20.100000000000001" customHeight="1" thickTop="1">
      <c r="C223" s="702" t="s">
        <v>210</v>
      </c>
      <c r="D223" s="729"/>
      <c r="E223" s="729"/>
      <c r="F223" s="729"/>
      <c r="G223" s="729"/>
      <c r="H223" s="730"/>
      <c r="I223" s="704"/>
      <c r="J223" s="705"/>
      <c r="K223" s="705"/>
      <c r="L223" s="705"/>
      <c r="M223" s="705"/>
      <c r="N223" s="705"/>
      <c r="O223" s="705"/>
      <c r="P223" s="705"/>
      <c r="Q223" s="706"/>
      <c r="R223" s="710" t="s">
        <v>265</v>
      </c>
      <c r="S223" s="717" t="s">
        <v>292</v>
      </c>
      <c r="T223" s="718"/>
      <c r="U223" s="718"/>
      <c r="V223" s="718"/>
      <c r="W223" s="718"/>
      <c r="X223" s="718"/>
      <c r="Y223" s="718"/>
      <c r="Z223" s="718"/>
      <c r="AA223" s="718"/>
      <c r="AB223" s="718"/>
      <c r="AC223" s="718"/>
      <c r="AD223" s="718"/>
      <c r="AE223" s="719"/>
    </row>
    <row r="224" spans="2:33" ht="20.100000000000001" customHeight="1" thickBot="1">
      <c r="C224" s="729"/>
      <c r="D224" s="729"/>
      <c r="E224" s="729"/>
      <c r="F224" s="729"/>
      <c r="G224" s="729"/>
      <c r="H224" s="730"/>
      <c r="I224" s="707"/>
      <c r="J224" s="708"/>
      <c r="K224" s="708"/>
      <c r="L224" s="708"/>
      <c r="M224" s="708"/>
      <c r="N224" s="708"/>
      <c r="O224" s="708"/>
      <c r="P224" s="708"/>
      <c r="Q224" s="709"/>
      <c r="R224" s="710"/>
      <c r="S224" s="720"/>
      <c r="T224" s="721"/>
      <c r="U224" s="721"/>
      <c r="V224" s="721"/>
      <c r="W224" s="721"/>
      <c r="X224" s="721"/>
      <c r="Y224" s="721"/>
      <c r="Z224" s="721"/>
      <c r="AA224" s="721"/>
      <c r="AB224" s="721"/>
      <c r="AC224" s="721"/>
      <c r="AD224" s="721"/>
      <c r="AE224" s="722"/>
    </row>
    <row r="225" spans="2:33" ht="20.100000000000001" customHeight="1" thickTop="1">
      <c r="C225" s="702" t="s">
        <v>208</v>
      </c>
      <c r="D225" s="729"/>
      <c r="E225" s="729"/>
      <c r="F225" s="729"/>
      <c r="G225" s="729"/>
      <c r="H225" s="730"/>
      <c r="I225" s="704"/>
      <c r="J225" s="705"/>
      <c r="K225" s="705"/>
      <c r="L225" s="705"/>
      <c r="M225" s="705"/>
      <c r="N225" s="705"/>
      <c r="O225" s="705"/>
      <c r="P225" s="705"/>
      <c r="Q225" s="706"/>
      <c r="R225" s="710" t="s">
        <v>265</v>
      </c>
      <c r="S225" s="723" t="s">
        <v>269</v>
      </c>
      <c r="T225" s="724"/>
      <c r="U225" s="724"/>
      <c r="V225" s="724"/>
      <c r="W225" s="724"/>
      <c r="X225" s="724"/>
      <c r="Y225" s="724"/>
      <c r="Z225" s="724"/>
      <c r="AA225" s="724"/>
      <c r="AB225" s="724"/>
      <c r="AC225" s="724"/>
      <c r="AD225" s="724"/>
      <c r="AE225" s="725"/>
    </row>
    <row r="226" spans="2:33" ht="20.100000000000001" customHeight="1" thickBot="1">
      <c r="C226" s="729"/>
      <c r="D226" s="729"/>
      <c r="E226" s="729"/>
      <c r="F226" s="729"/>
      <c r="G226" s="729"/>
      <c r="H226" s="730"/>
      <c r="I226" s="707"/>
      <c r="J226" s="708"/>
      <c r="K226" s="708"/>
      <c r="L226" s="708"/>
      <c r="M226" s="708"/>
      <c r="N226" s="708"/>
      <c r="O226" s="708"/>
      <c r="P226" s="708"/>
      <c r="Q226" s="709"/>
      <c r="R226" s="710"/>
      <c r="S226" s="726"/>
      <c r="T226" s="727"/>
      <c r="U226" s="727"/>
      <c r="V226" s="727"/>
      <c r="W226" s="727"/>
      <c r="X226" s="727"/>
      <c r="Y226" s="727"/>
      <c r="Z226" s="727"/>
      <c r="AA226" s="727"/>
      <c r="AB226" s="727"/>
      <c r="AC226" s="727"/>
      <c r="AD226" s="727"/>
      <c r="AE226" s="728"/>
    </row>
    <row r="227" spans="2:33" ht="20.100000000000001" customHeight="1" thickTop="1">
      <c r="C227" s="702" t="s">
        <v>209</v>
      </c>
      <c r="D227" s="729"/>
      <c r="E227" s="729"/>
      <c r="F227" s="729"/>
      <c r="G227" s="729"/>
      <c r="H227" s="730"/>
      <c r="I227" s="704"/>
      <c r="J227" s="705"/>
      <c r="K227" s="705"/>
      <c r="L227" s="705"/>
      <c r="M227" s="705"/>
      <c r="N227" s="705"/>
      <c r="O227" s="705"/>
      <c r="P227" s="705"/>
      <c r="Q227" s="706"/>
      <c r="R227" s="710" t="s">
        <v>265</v>
      </c>
      <c r="S227" s="717" t="s">
        <v>521</v>
      </c>
      <c r="T227" s="718"/>
      <c r="U227" s="718"/>
      <c r="V227" s="718"/>
      <c r="W227" s="718"/>
      <c r="X227" s="718"/>
      <c r="Y227" s="718"/>
      <c r="Z227" s="718"/>
      <c r="AA227" s="718"/>
      <c r="AB227" s="718"/>
      <c r="AC227" s="718"/>
      <c r="AD227" s="718"/>
      <c r="AE227" s="719"/>
    </row>
    <row r="228" spans="2:33" ht="20.100000000000001" customHeight="1" thickBot="1">
      <c r="C228" s="729"/>
      <c r="D228" s="729"/>
      <c r="E228" s="729"/>
      <c r="F228" s="729"/>
      <c r="G228" s="729"/>
      <c r="H228" s="730"/>
      <c r="I228" s="707"/>
      <c r="J228" s="708"/>
      <c r="K228" s="708"/>
      <c r="L228" s="708"/>
      <c r="M228" s="708"/>
      <c r="N228" s="708"/>
      <c r="O228" s="708"/>
      <c r="P228" s="708"/>
      <c r="Q228" s="709"/>
      <c r="R228" s="710"/>
      <c r="S228" s="720"/>
      <c r="T228" s="721"/>
      <c r="U228" s="721"/>
      <c r="V228" s="721"/>
      <c r="W228" s="721"/>
      <c r="X228" s="721"/>
      <c r="Y228" s="721"/>
      <c r="Z228" s="721"/>
      <c r="AA228" s="721"/>
      <c r="AB228" s="721"/>
      <c r="AC228" s="721"/>
      <c r="AD228" s="721"/>
      <c r="AE228" s="722"/>
    </row>
    <row r="229" spans="2:33" ht="20.100000000000001" customHeight="1" thickTop="1">
      <c r="C229" s="702" t="s">
        <v>206</v>
      </c>
      <c r="D229" s="702"/>
      <c r="E229" s="702"/>
      <c r="F229" s="702"/>
      <c r="G229" s="702"/>
      <c r="H229" s="703"/>
      <c r="I229" s="704"/>
      <c r="J229" s="705"/>
      <c r="K229" s="705"/>
      <c r="L229" s="705"/>
      <c r="M229" s="705"/>
      <c r="N229" s="705"/>
      <c r="O229" s="705"/>
      <c r="P229" s="705"/>
      <c r="Q229" s="706"/>
      <c r="R229" s="710" t="s">
        <v>265</v>
      </c>
      <c r="S229" s="711" t="s">
        <v>334</v>
      </c>
      <c r="T229" s="712"/>
      <c r="U229" s="712"/>
      <c r="V229" s="712"/>
      <c r="W229" s="712"/>
      <c r="X229" s="712"/>
      <c r="Y229" s="712"/>
      <c r="Z229" s="712"/>
      <c r="AA229" s="712"/>
      <c r="AB229" s="712"/>
      <c r="AC229" s="712"/>
      <c r="AD229" s="712"/>
      <c r="AE229" s="713"/>
    </row>
    <row r="230" spans="2:33" ht="20.100000000000001" customHeight="1" thickBot="1">
      <c r="C230" s="702"/>
      <c r="D230" s="702"/>
      <c r="E230" s="702"/>
      <c r="F230" s="702"/>
      <c r="G230" s="702"/>
      <c r="H230" s="703"/>
      <c r="I230" s="707"/>
      <c r="J230" s="708"/>
      <c r="K230" s="708"/>
      <c r="L230" s="708"/>
      <c r="M230" s="708"/>
      <c r="N230" s="708"/>
      <c r="O230" s="708"/>
      <c r="P230" s="708"/>
      <c r="Q230" s="709"/>
      <c r="R230" s="710"/>
      <c r="S230" s="714"/>
      <c r="T230" s="715"/>
      <c r="U230" s="715"/>
      <c r="V230" s="715"/>
      <c r="W230" s="715"/>
      <c r="X230" s="715"/>
      <c r="Y230" s="715"/>
      <c r="Z230" s="715"/>
      <c r="AA230" s="715"/>
      <c r="AB230" s="715"/>
      <c r="AC230" s="715"/>
      <c r="AD230" s="715"/>
      <c r="AE230" s="716"/>
    </row>
    <row r="231" spans="2:33" ht="20.100000000000001" customHeight="1" thickTop="1">
      <c r="C231" s="702" t="s">
        <v>207</v>
      </c>
      <c r="D231" s="702"/>
      <c r="E231" s="702"/>
      <c r="F231" s="702"/>
      <c r="G231" s="702"/>
      <c r="H231" s="703"/>
      <c r="I231" s="704"/>
      <c r="J231" s="705"/>
      <c r="K231" s="705"/>
      <c r="L231" s="705"/>
      <c r="M231" s="705"/>
      <c r="N231" s="705"/>
      <c r="O231" s="705"/>
      <c r="P231" s="705"/>
      <c r="Q231" s="706"/>
      <c r="R231" s="710" t="s">
        <v>265</v>
      </c>
      <c r="S231" s="696" t="s">
        <v>335</v>
      </c>
      <c r="T231" s="697"/>
      <c r="U231" s="697"/>
      <c r="V231" s="697"/>
      <c r="W231" s="697"/>
      <c r="X231" s="697"/>
      <c r="Y231" s="697"/>
      <c r="Z231" s="697"/>
      <c r="AA231" s="697"/>
      <c r="AB231" s="697"/>
      <c r="AC231" s="697"/>
      <c r="AD231" s="697"/>
      <c r="AE231" s="698"/>
    </row>
    <row r="232" spans="2:33" ht="20.100000000000001" customHeight="1" thickBot="1">
      <c r="C232" s="702"/>
      <c r="D232" s="702"/>
      <c r="E232" s="702"/>
      <c r="F232" s="702"/>
      <c r="G232" s="702"/>
      <c r="H232" s="703"/>
      <c r="I232" s="707"/>
      <c r="J232" s="708"/>
      <c r="K232" s="708"/>
      <c r="L232" s="708"/>
      <c r="M232" s="708"/>
      <c r="N232" s="708"/>
      <c r="O232" s="708"/>
      <c r="P232" s="708"/>
      <c r="Q232" s="709"/>
      <c r="R232" s="710"/>
      <c r="S232" s="699"/>
      <c r="T232" s="700"/>
      <c r="U232" s="700"/>
      <c r="V232" s="700"/>
      <c r="W232" s="700"/>
      <c r="X232" s="700"/>
      <c r="Y232" s="700"/>
      <c r="Z232" s="700"/>
      <c r="AA232" s="700"/>
      <c r="AB232" s="700"/>
      <c r="AC232" s="700"/>
      <c r="AD232" s="700"/>
      <c r="AE232" s="701"/>
    </row>
    <row r="233" spans="2:33" ht="20.100000000000001" customHeight="1">
      <c r="C233" s="731" t="str">
        <f>IF(COUNTA(I223:Q232)=0,"","寄附先から寄附金受領証明書を添付してください。")</f>
        <v/>
      </c>
      <c r="D233" s="731"/>
      <c r="E233" s="731"/>
      <c r="F233" s="731"/>
      <c r="G233" s="731"/>
      <c r="H233" s="731"/>
      <c r="I233" s="731"/>
      <c r="J233" s="731"/>
      <c r="K233" s="731"/>
      <c r="L233" s="731"/>
      <c r="M233" s="731"/>
      <c r="N233" s="731"/>
      <c r="O233" s="731"/>
      <c r="P233" s="731"/>
      <c r="Q233" s="731"/>
      <c r="AG233" s="73" t="s">
        <v>291</v>
      </c>
    </row>
    <row r="234" spans="2:33" ht="20.100000000000001" customHeight="1" thickBot="1">
      <c r="B234" s="48"/>
      <c r="C234" s="61"/>
      <c r="D234" s="61"/>
      <c r="E234" s="61"/>
      <c r="F234" s="61"/>
      <c r="G234" s="61"/>
      <c r="H234" s="61"/>
      <c r="I234" s="60"/>
      <c r="J234" s="60"/>
      <c r="K234" s="60"/>
      <c r="L234" s="60"/>
      <c r="M234" s="60"/>
      <c r="N234" s="60"/>
      <c r="O234" s="60"/>
      <c r="P234" s="60"/>
      <c r="Q234" s="60"/>
      <c r="Y234" s="621" t="s">
        <v>322</v>
      </c>
      <c r="Z234" s="621"/>
      <c r="AA234" s="621"/>
      <c r="AB234" s="621"/>
      <c r="AC234" s="621"/>
      <c r="AD234" s="621"/>
      <c r="AE234" s="621"/>
    </row>
    <row r="235" spans="2:33" ht="20.100000000000001" customHeight="1" thickTop="1">
      <c r="C235" s="62"/>
      <c r="D235" s="62"/>
      <c r="E235" s="62"/>
      <c r="F235" s="62"/>
      <c r="G235" s="62"/>
      <c r="H235" s="62"/>
      <c r="I235" s="63"/>
      <c r="J235" s="63"/>
      <c r="K235" s="63"/>
      <c r="L235" s="63"/>
      <c r="M235" s="63"/>
      <c r="N235" s="63"/>
      <c r="O235" s="63"/>
      <c r="P235" s="63"/>
      <c r="Q235" s="63"/>
      <c r="R235" s="51"/>
      <c r="S235" s="51"/>
      <c r="T235" s="51"/>
      <c r="U235" s="51"/>
      <c r="V235" s="51"/>
      <c r="W235" s="51"/>
      <c r="X235" s="51"/>
      <c r="Y235" s="51"/>
      <c r="Z235" s="51"/>
      <c r="AA235" s="51"/>
      <c r="AB235" s="51"/>
      <c r="AC235" s="51"/>
      <c r="AD235" s="51"/>
      <c r="AE235" s="51"/>
    </row>
    <row r="236" spans="2:33" ht="20.100000000000001" customHeight="1">
      <c r="B236" s="10"/>
      <c r="C236" s="247" t="s">
        <v>224</v>
      </c>
    </row>
    <row r="237" spans="2:33" ht="20.100000000000001" customHeight="1">
      <c r="B237" s="10"/>
      <c r="C237" s="551" t="s">
        <v>633</v>
      </c>
      <c r="D237" s="551"/>
      <c r="E237" s="551"/>
      <c r="F237" s="551"/>
      <c r="G237" s="551"/>
      <c r="H237" s="551"/>
      <c r="I237" s="551"/>
      <c r="J237" s="551"/>
      <c r="K237" s="551"/>
      <c r="L237" s="551"/>
      <c r="M237" s="551"/>
      <c r="N237" s="551"/>
      <c r="O237" s="551"/>
      <c r="P237" s="551"/>
      <c r="Q237" s="551"/>
      <c r="R237" s="551"/>
      <c r="S237" s="551"/>
      <c r="T237" s="551"/>
      <c r="U237" s="551"/>
      <c r="V237" s="551"/>
      <c r="W237" s="551"/>
      <c r="X237" s="551"/>
      <c r="Y237" s="551"/>
      <c r="Z237" s="551"/>
      <c r="AA237" s="551"/>
      <c r="AB237" s="551"/>
    </row>
    <row r="238" spans="2:33" ht="20.100000000000001" customHeight="1">
      <c r="C238" s="551"/>
      <c r="D238" s="551"/>
      <c r="E238" s="551"/>
      <c r="F238" s="551"/>
      <c r="G238" s="551"/>
      <c r="H238" s="551"/>
      <c r="I238" s="551"/>
      <c r="J238" s="551"/>
      <c r="K238" s="551"/>
      <c r="L238" s="551"/>
      <c r="M238" s="551"/>
      <c r="N238" s="551"/>
      <c r="O238" s="551"/>
      <c r="P238" s="551"/>
      <c r="Q238" s="551"/>
      <c r="R238" s="551"/>
      <c r="S238" s="551"/>
      <c r="T238" s="551"/>
      <c r="U238" s="551"/>
      <c r="V238" s="551"/>
      <c r="W238" s="551"/>
      <c r="X238" s="551"/>
      <c r="Y238" s="551"/>
      <c r="Z238" s="551"/>
      <c r="AA238" s="551"/>
      <c r="AB238" s="551"/>
    </row>
    <row r="239" spans="2:33" ht="20.100000000000001" customHeight="1">
      <c r="C239" s="551"/>
      <c r="D239" s="551"/>
      <c r="E239" s="551"/>
      <c r="F239" s="551"/>
      <c r="G239" s="551"/>
      <c r="H239" s="551"/>
      <c r="I239" s="551"/>
      <c r="J239" s="551"/>
      <c r="K239" s="551"/>
      <c r="L239" s="551"/>
      <c r="M239" s="551"/>
      <c r="N239" s="551"/>
      <c r="O239" s="551"/>
      <c r="P239" s="551"/>
      <c r="Q239" s="551"/>
      <c r="R239" s="551"/>
      <c r="S239" s="551"/>
      <c r="T239" s="551"/>
      <c r="U239" s="551"/>
      <c r="V239" s="551"/>
      <c r="W239" s="551"/>
      <c r="X239" s="551"/>
      <c r="Y239" s="551"/>
      <c r="Z239" s="551"/>
      <c r="AA239" s="551"/>
      <c r="AB239" s="551"/>
    </row>
    <row r="240" spans="2:33" ht="20.100000000000001" customHeight="1">
      <c r="C240" s="551" t="s">
        <v>221</v>
      </c>
      <c r="D240" s="551"/>
      <c r="E240" s="551"/>
      <c r="F240" s="551"/>
      <c r="G240" s="551"/>
      <c r="H240" s="551"/>
      <c r="I240" s="551"/>
      <c r="J240" s="551"/>
      <c r="K240" s="551"/>
      <c r="L240" s="551"/>
      <c r="M240" s="551"/>
      <c r="N240" s="551"/>
      <c r="O240" s="551"/>
      <c r="P240" s="551"/>
      <c r="Q240" s="551"/>
      <c r="R240" s="551"/>
      <c r="S240" s="551"/>
      <c r="T240" s="551"/>
      <c r="U240" s="551"/>
      <c r="V240" s="551"/>
      <c r="W240" s="551"/>
      <c r="X240" s="551"/>
      <c r="Y240" s="551"/>
      <c r="Z240" s="551"/>
      <c r="AA240" s="551"/>
      <c r="AB240" s="551"/>
    </row>
    <row r="241" spans="2:33" ht="20.100000000000001" customHeight="1" thickBot="1">
      <c r="C241" s="554" t="s">
        <v>336</v>
      </c>
      <c r="D241" s="554"/>
      <c r="E241" s="554"/>
      <c r="F241" s="554"/>
      <c r="G241" s="554"/>
      <c r="H241" s="554"/>
      <c r="I241" s="554"/>
      <c r="J241" s="554"/>
      <c r="K241" s="554"/>
      <c r="L241" s="554"/>
      <c r="M241" s="554"/>
      <c r="N241" s="554"/>
      <c r="O241" s="554"/>
      <c r="P241" s="554"/>
      <c r="Q241" s="554"/>
      <c r="R241" s="554"/>
      <c r="S241" s="554"/>
      <c r="T241" s="554"/>
      <c r="U241" s="554"/>
      <c r="V241" s="554"/>
      <c r="W241" s="554"/>
      <c r="X241" s="554"/>
      <c r="Y241" s="554"/>
      <c r="Z241" s="554"/>
      <c r="AA241" s="554"/>
      <c r="AB241" s="554"/>
    </row>
    <row r="242" spans="2:33" ht="20.100000000000001" customHeight="1" thickBot="1">
      <c r="C242" s="604" t="s">
        <v>222</v>
      </c>
      <c r="D242" s="604"/>
      <c r="E242" s="604"/>
      <c r="F242" s="764"/>
      <c r="G242" s="560"/>
      <c r="H242" s="561"/>
      <c r="I242" s="561"/>
      <c r="J242" s="561"/>
      <c r="K242" s="561"/>
      <c r="L242" s="561"/>
      <c r="M242" s="561"/>
      <c r="N242" s="561"/>
      <c r="O242" s="561"/>
      <c r="P242" s="561"/>
      <c r="Q242" s="561"/>
      <c r="R242" s="561"/>
      <c r="S242" s="561"/>
      <c r="T242" s="561"/>
      <c r="U242" s="561"/>
      <c r="V242" s="561"/>
      <c r="W242" s="561"/>
      <c r="X242" s="561"/>
      <c r="Y242" s="561"/>
      <c r="Z242" s="561"/>
      <c r="AA242" s="561"/>
      <c r="AB242" s="562"/>
    </row>
    <row r="243" spans="2:33" ht="20.100000000000001" customHeight="1">
      <c r="AG243" s="73" t="s">
        <v>291</v>
      </c>
    </row>
    <row r="244" spans="2:33" ht="20.100000000000001" customHeight="1" thickBot="1">
      <c r="B244" s="48"/>
      <c r="Y244" s="621" t="s">
        <v>323</v>
      </c>
      <c r="Z244" s="621"/>
      <c r="AA244" s="621"/>
      <c r="AB244" s="621"/>
      <c r="AC244" s="621"/>
      <c r="AD244" s="621"/>
      <c r="AE244" s="621"/>
      <c r="AG244" s="73"/>
    </row>
    <row r="245" spans="2:33" ht="20.100000000000001" customHeight="1" thickTop="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row>
    <row r="246" spans="2:33" ht="20.100000000000001" customHeight="1" thickBot="1">
      <c r="B246" s="10"/>
      <c r="C246" s="65" t="s">
        <v>986</v>
      </c>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row>
    <row r="247" spans="2:33" ht="20.100000000000001" customHeight="1">
      <c r="B247" s="10"/>
      <c r="C247" s="749" t="s">
        <v>606</v>
      </c>
      <c r="D247" s="979"/>
      <c r="E247" s="979"/>
      <c r="F247" s="979"/>
      <c r="G247" s="979"/>
      <c r="H247" s="979"/>
      <c r="I247" s="979"/>
      <c r="J247" s="979"/>
      <c r="K247" s="979"/>
      <c r="L247" s="979"/>
      <c r="M247" s="979"/>
      <c r="N247" s="979"/>
      <c r="O247" s="979"/>
      <c r="P247" s="979"/>
      <c r="Q247" s="979"/>
      <c r="R247" s="979"/>
      <c r="S247" s="979"/>
      <c r="T247" s="979"/>
      <c r="U247" s="979"/>
      <c r="V247" s="979"/>
      <c r="W247" s="979"/>
      <c r="X247" s="980"/>
      <c r="Y247" s="766" t="s">
        <v>605</v>
      </c>
      <c r="Z247" s="767"/>
      <c r="AA247" s="767"/>
      <c r="AB247" s="767"/>
      <c r="AC247" s="767"/>
      <c r="AD247" s="768"/>
      <c r="AE247" s="10"/>
    </row>
    <row r="248" spans="2:33" ht="20.100000000000001" customHeight="1" thickBot="1">
      <c r="B248" s="10"/>
      <c r="C248" s="981"/>
      <c r="D248" s="982"/>
      <c r="E248" s="982"/>
      <c r="F248" s="982"/>
      <c r="G248" s="982"/>
      <c r="H248" s="982"/>
      <c r="I248" s="982"/>
      <c r="J248" s="982"/>
      <c r="K248" s="982"/>
      <c r="L248" s="982"/>
      <c r="M248" s="982"/>
      <c r="N248" s="982"/>
      <c r="O248" s="982"/>
      <c r="P248" s="982"/>
      <c r="Q248" s="982"/>
      <c r="R248" s="982"/>
      <c r="S248" s="982"/>
      <c r="T248" s="982"/>
      <c r="U248" s="982"/>
      <c r="V248" s="982"/>
      <c r="W248" s="982"/>
      <c r="X248" s="983"/>
      <c r="Y248" s="984"/>
      <c r="Z248" s="770"/>
      <c r="AA248" s="770"/>
      <c r="AB248" s="770"/>
      <c r="AC248" s="770"/>
      <c r="AD248" s="771"/>
      <c r="AE248" s="10"/>
    </row>
    <row r="249" spans="2:33" ht="20.100000000000001" customHeight="1">
      <c r="B249" s="257"/>
      <c r="C249" s="297"/>
      <c r="D249" s="297"/>
      <c r="E249" s="297"/>
      <c r="F249" s="297"/>
      <c r="G249" s="296"/>
      <c r="H249" s="296"/>
      <c r="I249" s="296"/>
      <c r="J249" s="296"/>
      <c r="K249" s="296"/>
      <c r="L249" s="296"/>
      <c r="M249" s="296"/>
      <c r="N249" s="296"/>
      <c r="O249" s="296"/>
      <c r="P249" s="296"/>
      <c r="Q249" s="296"/>
      <c r="R249" s="296"/>
      <c r="S249" s="296"/>
      <c r="T249" s="296"/>
      <c r="U249" s="296"/>
      <c r="V249" s="296"/>
      <c r="W249" s="296"/>
      <c r="X249" s="296"/>
      <c r="Y249" s="296"/>
      <c r="Z249" s="296"/>
      <c r="AA249" s="296"/>
      <c r="AB249" s="296"/>
      <c r="AC249" s="293"/>
      <c r="AD249" s="293"/>
      <c r="AE249" s="293"/>
      <c r="AG249" s="73" t="s">
        <v>291</v>
      </c>
    </row>
    <row r="250" spans="2:33" ht="20.100000000000001" customHeight="1" thickBot="1">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621" t="s">
        <v>323</v>
      </c>
      <c r="Z250" s="621"/>
      <c r="AA250" s="621"/>
      <c r="AB250" s="621"/>
      <c r="AC250" s="621"/>
      <c r="AD250" s="621"/>
      <c r="AE250" s="621"/>
      <c r="AG250" s="73"/>
    </row>
    <row r="251" spans="2:33" ht="20.100000000000001" customHeight="1" thickTop="1">
      <c r="B251" s="257"/>
      <c r="C251" s="257"/>
      <c r="D251" s="257"/>
      <c r="E251" s="257"/>
      <c r="F251" s="257"/>
      <c r="G251" s="257"/>
      <c r="H251" s="257"/>
      <c r="I251" s="257"/>
      <c r="J251" s="257"/>
      <c r="K251" s="257"/>
      <c r="L251" s="257"/>
      <c r="M251" s="257"/>
      <c r="N251" s="257"/>
      <c r="O251" s="257"/>
      <c r="P251" s="257"/>
      <c r="Q251" s="257"/>
      <c r="R251" s="257"/>
      <c r="S251" s="257"/>
      <c r="T251" s="257"/>
      <c r="U251" s="257"/>
      <c r="V251" s="257"/>
      <c r="W251" s="257"/>
      <c r="X251" s="257"/>
      <c r="Y251" s="257"/>
      <c r="Z251" s="257"/>
      <c r="AA251" s="257"/>
      <c r="AB251" s="257"/>
      <c r="AC251" s="257"/>
      <c r="AD251" s="257"/>
      <c r="AE251" s="257"/>
    </row>
    <row r="252" spans="2:33" ht="20.100000000000001" customHeight="1">
      <c r="B252" s="257"/>
      <c r="C252" s="49" t="s">
        <v>987</v>
      </c>
      <c r="J252" s="257"/>
      <c r="K252" s="257"/>
      <c r="L252" s="257"/>
      <c r="M252" s="257"/>
      <c r="N252" s="257"/>
      <c r="O252" s="257"/>
      <c r="P252" s="257"/>
      <c r="Q252" s="257"/>
      <c r="R252" s="257"/>
      <c r="S252" s="257"/>
      <c r="T252" s="257"/>
      <c r="U252" s="257"/>
      <c r="V252" s="257"/>
      <c r="W252" s="257"/>
      <c r="X252" s="257"/>
      <c r="Y252" s="257"/>
      <c r="Z252" s="257"/>
      <c r="AA252" s="257"/>
      <c r="AB252" s="257"/>
      <c r="AC252" s="257"/>
      <c r="AD252" s="257"/>
      <c r="AE252" s="257"/>
    </row>
    <row r="253" spans="2:33" ht="20.100000000000001" customHeight="1">
      <c r="B253" s="257"/>
      <c r="C253" s="955" t="s">
        <v>949</v>
      </c>
      <c r="D253" s="955"/>
      <c r="E253" s="955"/>
      <c r="F253" s="955"/>
      <c r="G253" s="955"/>
      <c r="H253" s="955"/>
      <c r="I253" s="955"/>
      <c r="J253" s="955"/>
      <c r="K253" s="955"/>
      <c r="L253" s="955"/>
      <c r="M253" s="955"/>
      <c r="N253" s="955"/>
      <c r="O253" s="955"/>
      <c r="P253" s="955"/>
      <c r="Q253" s="955"/>
      <c r="R253" s="955"/>
      <c r="S253" s="955"/>
      <c r="T253" s="955"/>
      <c r="U253" s="955"/>
      <c r="V253" s="955"/>
      <c r="W253" s="955"/>
      <c r="X253" s="955"/>
      <c r="Y253" s="955"/>
      <c r="Z253" s="955"/>
      <c r="AA253" s="955"/>
      <c r="AB253" s="955"/>
      <c r="AC253" s="955"/>
      <c r="AD253" s="955"/>
      <c r="AE253" s="257"/>
    </row>
    <row r="254" spans="2:33" ht="20.100000000000001" customHeight="1">
      <c r="B254" s="257"/>
      <c r="C254" s="955"/>
      <c r="D254" s="955"/>
      <c r="E254" s="955"/>
      <c r="F254" s="955"/>
      <c r="G254" s="955"/>
      <c r="H254" s="955"/>
      <c r="I254" s="955"/>
      <c r="J254" s="955"/>
      <c r="K254" s="955"/>
      <c r="L254" s="955"/>
      <c r="M254" s="955"/>
      <c r="N254" s="955"/>
      <c r="O254" s="955"/>
      <c r="P254" s="955"/>
      <c r="Q254" s="955"/>
      <c r="R254" s="955"/>
      <c r="S254" s="955"/>
      <c r="T254" s="955"/>
      <c r="U254" s="955"/>
      <c r="V254" s="955"/>
      <c r="W254" s="955"/>
      <c r="X254" s="955"/>
      <c r="Y254" s="955"/>
      <c r="Z254" s="955"/>
      <c r="AA254" s="955"/>
      <c r="AB254" s="955"/>
      <c r="AC254" s="955"/>
      <c r="AD254" s="955"/>
      <c r="AE254" s="257"/>
    </row>
    <row r="255" spans="2:33" ht="20.100000000000001" customHeight="1">
      <c r="B255" s="257"/>
      <c r="C255" s="955"/>
      <c r="D255" s="955"/>
      <c r="E255" s="955"/>
      <c r="F255" s="955"/>
      <c r="G255" s="955"/>
      <c r="H255" s="955"/>
      <c r="I255" s="955"/>
      <c r="J255" s="955"/>
      <c r="K255" s="955"/>
      <c r="L255" s="955"/>
      <c r="M255" s="955"/>
      <c r="N255" s="955"/>
      <c r="O255" s="955"/>
      <c r="P255" s="955"/>
      <c r="Q255" s="955"/>
      <c r="R255" s="955"/>
      <c r="S255" s="955"/>
      <c r="T255" s="955"/>
      <c r="U255" s="955"/>
      <c r="V255" s="955"/>
      <c r="W255" s="955"/>
      <c r="X255" s="955"/>
      <c r="Y255" s="955"/>
      <c r="Z255" s="955"/>
      <c r="AA255" s="955"/>
      <c r="AB255" s="955"/>
      <c r="AC255" s="955"/>
      <c r="AD255" s="955"/>
      <c r="AE255" s="257"/>
    </row>
    <row r="256" spans="2:33" ht="20.100000000000001" customHeight="1">
      <c r="B256" s="257"/>
      <c r="C256" s="956"/>
      <c r="D256" s="956"/>
      <c r="E256" s="956"/>
      <c r="F256" s="956"/>
      <c r="G256" s="956"/>
      <c r="H256" s="956"/>
      <c r="I256" s="956"/>
      <c r="J256" s="956"/>
      <c r="K256" s="956"/>
      <c r="L256" s="956"/>
      <c r="M256" s="956"/>
      <c r="N256" s="956"/>
      <c r="O256" s="956"/>
      <c r="P256" s="956"/>
      <c r="Q256" s="956"/>
      <c r="R256" s="956"/>
      <c r="S256" s="956"/>
      <c r="T256" s="956"/>
      <c r="U256" s="956"/>
      <c r="V256" s="956"/>
      <c r="W256" s="956"/>
      <c r="X256" s="956"/>
      <c r="Y256" s="956"/>
      <c r="Z256" s="956"/>
      <c r="AA256" s="956"/>
      <c r="AB256" s="956"/>
      <c r="AC256" s="956"/>
      <c r="AD256" s="956"/>
      <c r="AE256" s="257"/>
    </row>
    <row r="257" spans="2:77" ht="20.100000000000001" customHeight="1">
      <c r="B257" s="257"/>
      <c r="C257" s="672" t="s">
        <v>142</v>
      </c>
      <c r="D257" s="673"/>
      <c r="E257" s="673"/>
      <c r="F257" s="673"/>
      <c r="G257" s="673"/>
      <c r="H257" s="673"/>
      <c r="I257" s="673"/>
      <c r="J257" s="673"/>
      <c r="K257" s="687"/>
      <c r="L257" s="569" t="s">
        <v>143</v>
      </c>
      <c r="M257" s="569"/>
      <c r="N257" s="672" t="s">
        <v>91</v>
      </c>
      <c r="O257" s="673"/>
      <c r="P257" s="673"/>
      <c r="Q257" s="673"/>
      <c r="R257" s="673"/>
      <c r="S257" s="673"/>
      <c r="T257" s="673"/>
      <c r="U257" s="673"/>
      <c r="V257" s="687"/>
      <c r="W257" s="570" t="s">
        <v>164</v>
      </c>
      <c r="X257" s="620"/>
      <c r="Y257" s="620"/>
      <c r="Z257" s="620"/>
      <c r="AA257" s="620"/>
      <c r="AB257" s="620"/>
      <c r="AC257" s="620"/>
      <c r="AD257" s="620"/>
      <c r="AE257" s="620"/>
      <c r="AF257" s="957"/>
      <c r="AG257" s="64"/>
      <c r="AO257" s="74"/>
      <c r="AP257" s="74"/>
      <c r="AQ257" s="74"/>
      <c r="AR257" s="74"/>
      <c r="AS257" s="74"/>
      <c r="AT257" s="74"/>
      <c r="AU257" s="6"/>
      <c r="AV257" s="6"/>
      <c r="AW257" s="6"/>
      <c r="AX257" s="6"/>
      <c r="AY257" s="6"/>
      <c r="AZ257" s="6"/>
      <c r="BA257" s="6"/>
    </row>
    <row r="258" spans="2:77" ht="20.100000000000001" customHeight="1" thickBot="1">
      <c r="B258" s="257"/>
      <c r="C258" s="880"/>
      <c r="D258" s="881"/>
      <c r="E258" s="881"/>
      <c r="F258" s="881"/>
      <c r="G258" s="881"/>
      <c r="H258" s="881"/>
      <c r="I258" s="881"/>
      <c r="J258" s="881"/>
      <c r="K258" s="882"/>
      <c r="L258" s="569"/>
      <c r="M258" s="569"/>
      <c r="N258" s="880"/>
      <c r="O258" s="881"/>
      <c r="P258" s="881"/>
      <c r="Q258" s="881"/>
      <c r="R258" s="881"/>
      <c r="S258" s="881"/>
      <c r="T258" s="881"/>
      <c r="U258" s="881"/>
      <c r="V258" s="882"/>
      <c r="W258" s="672" t="s">
        <v>166</v>
      </c>
      <c r="X258" s="673"/>
      <c r="Y258" s="673"/>
      <c r="Z258" s="673"/>
      <c r="AA258" s="687"/>
      <c r="AB258" s="672" t="s">
        <v>167</v>
      </c>
      <c r="AC258" s="673"/>
      <c r="AD258" s="673"/>
      <c r="AE258" s="673"/>
      <c r="AF258" s="687"/>
      <c r="AG258" s="64"/>
      <c r="AO258" s="74"/>
      <c r="AP258" s="74"/>
      <c r="AQ258" s="74"/>
      <c r="AR258" s="74"/>
      <c r="AS258" s="74"/>
      <c r="AT258" s="74"/>
      <c r="AU258" s="6"/>
      <c r="AV258" s="6"/>
      <c r="AW258" s="6"/>
      <c r="AX258" s="6"/>
      <c r="AY258" s="6"/>
      <c r="AZ258" s="6"/>
      <c r="BA258" s="6"/>
    </row>
    <row r="259" spans="2:77" ht="20.100000000000001" customHeight="1" thickBot="1">
      <c r="B259" s="257"/>
      <c r="C259" s="898"/>
      <c r="D259" s="899"/>
      <c r="E259" s="899"/>
      <c r="F259" s="899"/>
      <c r="G259" s="899"/>
      <c r="H259" s="899"/>
      <c r="I259" s="899"/>
      <c r="J259" s="899"/>
      <c r="K259" s="900"/>
      <c r="L259" s="583"/>
      <c r="M259" s="970"/>
      <c r="N259" s="560"/>
      <c r="O259" s="562"/>
      <c r="P259" s="560"/>
      <c r="Q259" s="561"/>
      <c r="R259" s="510" t="s">
        <v>92</v>
      </c>
      <c r="S259" s="509"/>
      <c r="T259" s="510" t="s">
        <v>317</v>
      </c>
      <c r="U259" s="509"/>
      <c r="V259" s="513" t="s">
        <v>94</v>
      </c>
      <c r="W259" s="888"/>
      <c r="X259" s="889"/>
      <c r="Y259" s="889"/>
      <c r="Z259" s="889"/>
      <c r="AA259" s="890"/>
      <c r="AB259" s="560"/>
      <c r="AC259" s="561"/>
      <c r="AD259" s="561"/>
      <c r="AE259" s="561"/>
      <c r="AF259" s="562"/>
      <c r="AG259" s="64"/>
      <c r="AO259" s="74"/>
      <c r="AP259" s="74"/>
      <c r="AQ259" s="74"/>
      <c r="AR259" s="74"/>
      <c r="AS259" s="74"/>
      <c r="AT259" s="74"/>
      <c r="AU259" s="6"/>
      <c r="AV259" s="6"/>
      <c r="AW259" s="6"/>
      <c r="AX259" s="459" t="str">
        <f>IF(P259="","",DATEDIF((IF($N259="西暦",$P259,DATE(VLOOKUP($N259,'計算シート（非表示）'!$H$13:$I$17,2,FALSE)+$P259,$S259,$U259))),'計算シート（非表示）'!$B$5-1,"Y"))</f>
        <v/>
      </c>
      <c r="AY259" s="6"/>
      <c r="AZ259" s="6"/>
      <c r="BA259" s="6"/>
    </row>
    <row r="260" spans="2:77" ht="20.100000000000001" customHeight="1" thickBot="1">
      <c r="B260" s="257"/>
      <c r="C260" s="971" t="s">
        <v>930</v>
      </c>
      <c r="D260" s="972"/>
      <c r="E260" s="972"/>
      <c r="F260" s="972"/>
      <c r="G260" s="972"/>
      <c r="H260" s="973"/>
      <c r="I260" s="974"/>
      <c r="J260" s="974"/>
      <c r="K260" s="974"/>
      <c r="L260" s="974"/>
      <c r="M260" s="974"/>
      <c r="N260" s="974"/>
      <c r="O260" s="974"/>
      <c r="P260" s="975"/>
      <c r="Q260" s="520" t="s">
        <v>655</v>
      </c>
      <c r="R260" s="521"/>
      <c r="S260" s="522"/>
      <c r="T260" s="310"/>
      <c r="U260" s="311"/>
      <c r="V260" s="311"/>
      <c r="W260" s="272"/>
      <c r="X260" s="270"/>
      <c r="Y260" s="271"/>
      <c r="Z260" s="271"/>
      <c r="AA260" s="272"/>
      <c r="AB260" s="519"/>
      <c r="AC260" s="271"/>
      <c r="AD260" s="271"/>
      <c r="AE260" s="272"/>
      <c r="AF260" s="64"/>
      <c r="AG260" s="64"/>
    </row>
    <row r="261" spans="2:77" ht="20.100000000000001" customHeight="1" thickBot="1">
      <c r="B261" s="257"/>
      <c r="C261" s="886"/>
      <c r="D261" s="887"/>
      <c r="E261" s="887"/>
      <c r="F261" s="887"/>
      <c r="G261" s="887"/>
      <c r="H261" s="976"/>
      <c r="I261" s="977"/>
      <c r="J261" s="977"/>
      <c r="K261" s="977"/>
      <c r="L261" s="977"/>
      <c r="M261" s="977"/>
      <c r="N261" s="977"/>
      <c r="O261" s="977"/>
      <c r="P261" s="978"/>
      <c r="Q261" s="428"/>
      <c r="R261" s="429"/>
      <c r="S261" s="429"/>
      <c r="T261" s="426"/>
      <c r="U261" s="426"/>
      <c r="V261" s="426"/>
      <c r="W261" s="426"/>
      <c r="X261" s="426"/>
      <c r="Y261" s="426"/>
      <c r="Z261" s="426"/>
      <c r="AA261" s="426"/>
      <c r="AB261" s="427"/>
      <c r="AC261" s="426"/>
      <c r="AD261" s="426"/>
      <c r="AE261" s="426"/>
      <c r="AF261" s="64"/>
      <c r="AG261" s="64"/>
    </row>
    <row r="262" spans="2:77" ht="20.100000000000001" customHeight="1">
      <c r="B262" s="257"/>
      <c r="C262" s="297"/>
      <c r="D262" s="297"/>
      <c r="E262" s="297"/>
      <c r="F262" s="297"/>
      <c r="G262" s="296"/>
      <c r="H262" s="296"/>
      <c r="I262" s="296"/>
      <c r="J262" s="296"/>
      <c r="K262" s="296"/>
      <c r="L262" s="296"/>
      <c r="M262" s="296"/>
      <c r="N262" s="296"/>
      <c r="O262" s="296"/>
      <c r="P262" s="296"/>
      <c r="Q262" s="296"/>
      <c r="R262" s="296"/>
      <c r="S262" s="296"/>
      <c r="T262" s="296"/>
      <c r="U262" s="296"/>
      <c r="V262" s="296"/>
      <c r="W262" s="296"/>
      <c r="X262" s="296"/>
      <c r="Y262" s="296"/>
      <c r="Z262" s="296"/>
      <c r="AA262" s="296"/>
      <c r="AB262" s="296"/>
      <c r="AC262" s="293"/>
      <c r="AD262" s="293"/>
      <c r="AE262" s="293"/>
      <c r="AG262" s="73" t="s">
        <v>291</v>
      </c>
    </row>
    <row r="263" spans="2:77" ht="20.100000000000001" customHeight="1" thickBot="1">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621" t="s">
        <v>323</v>
      </c>
      <c r="Z263" s="621"/>
      <c r="AA263" s="621"/>
      <c r="AB263" s="621"/>
      <c r="AC263" s="621"/>
      <c r="AD263" s="621"/>
      <c r="AE263" s="621"/>
      <c r="AG263" s="73"/>
    </row>
    <row r="264" spans="2:77" ht="20.100000000000001" customHeight="1" thickTop="1">
      <c r="B264" s="10"/>
      <c r="C264" s="49" t="s">
        <v>729</v>
      </c>
    </row>
    <row r="265" spans="2:77" ht="33.75" customHeight="1">
      <c r="B265" s="10"/>
      <c r="C265" s="49" t="s">
        <v>243</v>
      </c>
    </row>
    <row r="266" spans="2:77" ht="19.5" customHeight="1">
      <c r="C266" s="6" t="str">
        <f>"申告書は、令和"&amp;'計算シート（非表示）'!B4&amp;"年１月１日現在の住所があった市区町村へ提出してください。"</f>
        <v>申告書は、令和6年１月１日現在の住所があった市区町村へ提出してください。</v>
      </c>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row>
    <row r="267" spans="2:77" ht="19.5" customHeight="1">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row>
    <row r="268" spans="2:77" ht="20.100000000000001" customHeight="1">
      <c r="C268" s="49" t="s">
        <v>998</v>
      </c>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row>
    <row r="269" spans="2:77" ht="20.100000000000001" customHeight="1">
      <c r="C269" s="49" t="s">
        <v>1004</v>
      </c>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row>
    <row r="270" spans="2:77" ht="20.100000000000001" customHeight="1">
      <c r="C270" s="6" t="s">
        <v>1005</v>
      </c>
      <c r="BF270" s="74"/>
      <c r="BG270" s="74"/>
      <c r="BH270" s="74"/>
      <c r="BI270" s="74"/>
      <c r="BJ270" s="74"/>
      <c r="BK270" s="74"/>
      <c r="BL270" s="6"/>
      <c r="BM270" s="6"/>
      <c r="BN270" s="6"/>
      <c r="BO270" s="6"/>
      <c r="BP270" s="6"/>
      <c r="BQ270" s="6"/>
      <c r="BR270" s="6"/>
      <c r="BS270" s="6"/>
      <c r="BT270" s="6"/>
      <c r="BU270" s="6"/>
      <c r="BV270" s="6"/>
      <c r="BW270" s="6"/>
      <c r="BX270" s="6"/>
      <c r="BY270" s="6"/>
    </row>
    <row r="271" spans="2:77" ht="20.100000000000001" customHeight="1">
      <c r="C271" s="6" t="s">
        <v>999</v>
      </c>
      <c r="BF271" s="74"/>
      <c r="BG271" s="74"/>
      <c r="BH271" s="74"/>
      <c r="BI271" s="74"/>
      <c r="BJ271" s="74"/>
      <c r="BK271" s="74"/>
      <c r="BL271" s="6"/>
      <c r="BM271" s="6"/>
      <c r="BN271" s="6"/>
      <c r="BO271" s="6"/>
      <c r="BP271" s="6"/>
      <c r="BQ271" s="6"/>
      <c r="BR271" s="6"/>
      <c r="BS271" s="6"/>
      <c r="BT271" s="6"/>
      <c r="BU271" s="6"/>
      <c r="BV271" s="6"/>
      <c r="BW271" s="6"/>
      <c r="BX271" s="6"/>
    </row>
    <row r="272" spans="2:77" ht="20.100000000000001" customHeight="1"/>
    <row r="273" spans="3:77" ht="20.100000000000001" customHeight="1">
      <c r="C273" s="49" t="s">
        <v>1003</v>
      </c>
      <c r="BY273" s="6"/>
    </row>
    <row r="274" spans="3:77" ht="20.100000000000001" customHeight="1">
      <c r="C274" s="49" t="s">
        <v>244</v>
      </c>
      <c r="BC274" s="74"/>
      <c r="BD274" s="74"/>
      <c r="BE274" s="74"/>
      <c r="BF274" s="74"/>
      <c r="BG274" s="74"/>
      <c r="BH274" s="74"/>
      <c r="BI274" s="6"/>
      <c r="BJ274" s="6"/>
      <c r="BK274" s="6"/>
      <c r="BL274" s="6"/>
      <c r="BM274" s="6"/>
      <c r="BN274" s="6"/>
      <c r="BO274" s="6"/>
      <c r="BP274" s="6"/>
      <c r="BQ274" s="6"/>
      <c r="BR274" s="6"/>
      <c r="BS274" s="6"/>
      <c r="BT274" s="6"/>
      <c r="BU274" s="6"/>
      <c r="BV274" s="6"/>
      <c r="BW274" s="6"/>
      <c r="BX274" s="6"/>
      <c r="BY274" s="6"/>
    </row>
    <row r="275" spans="3:77" ht="20.100000000000001" customHeight="1">
      <c r="C275" s="6" t="s">
        <v>260</v>
      </c>
      <c r="BC275" s="74"/>
      <c r="BD275" s="74"/>
      <c r="BE275" s="74"/>
      <c r="BF275" s="74"/>
      <c r="BG275" s="74"/>
      <c r="BH275" s="74"/>
      <c r="BI275" s="6"/>
      <c r="BJ275" s="6"/>
      <c r="BK275" s="6"/>
      <c r="BL275" s="6"/>
      <c r="BM275" s="6"/>
      <c r="BN275" s="6"/>
      <c r="BO275" s="6"/>
      <c r="BP275" s="6"/>
      <c r="BQ275" s="6"/>
      <c r="BR275" s="6"/>
      <c r="BS275" s="6"/>
      <c r="BT275" s="6"/>
      <c r="BU275" s="6"/>
      <c r="BV275" s="6"/>
      <c r="BW275" s="6"/>
      <c r="BX275" s="6"/>
    </row>
    <row r="276" spans="3:77" ht="20.100000000000001" customHeight="1">
      <c r="C276" s="6" t="s">
        <v>528</v>
      </c>
    </row>
    <row r="277" spans="3:77" ht="20.100000000000001" customHeight="1" thickBot="1">
      <c r="C277" s="6" t="s">
        <v>529</v>
      </c>
    </row>
    <row r="278" spans="3:77" ht="20.100000000000001" customHeight="1" thickBot="1">
      <c r="C278" s="674" t="s">
        <v>525</v>
      </c>
      <c r="D278" s="675"/>
      <c r="E278" s="675"/>
      <c r="F278" s="675"/>
      <c r="G278" s="675"/>
      <c r="H278" s="675"/>
      <c r="I278" s="675"/>
      <c r="J278" s="676" t="s">
        <v>247</v>
      </c>
      <c r="K278" s="676"/>
      <c r="L278" s="677"/>
    </row>
    <row r="279" spans="3:77" ht="20.100000000000001" customHeight="1"/>
    <row r="280" spans="3:77" ht="20.100000000000001" customHeight="1">
      <c r="C280" s="49" t="s">
        <v>259</v>
      </c>
    </row>
    <row r="281" spans="3:77" ht="20.100000000000001" customHeight="1">
      <c r="C281" s="6" t="s">
        <v>248</v>
      </c>
    </row>
    <row r="282" spans="3:77" ht="20.100000000000001" customHeight="1" thickBot="1">
      <c r="C282" s="6" t="s">
        <v>1006</v>
      </c>
    </row>
    <row r="283" spans="3:77" ht="20.100000000000001" customHeight="1" thickBot="1">
      <c r="C283" s="674" t="s">
        <v>249</v>
      </c>
      <c r="D283" s="675"/>
      <c r="E283" s="675"/>
      <c r="F283" s="675"/>
      <c r="G283" s="675"/>
      <c r="H283" s="675"/>
      <c r="I283" s="675"/>
      <c r="J283" s="676" t="s">
        <v>247</v>
      </c>
      <c r="K283" s="676"/>
      <c r="L283" s="677"/>
    </row>
    <row r="284" spans="3:77" ht="20.100000000000001" customHeight="1"/>
    <row r="285" spans="3:77" ht="20.100000000000001" customHeight="1">
      <c r="C285" s="49" t="s">
        <v>250</v>
      </c>
    </row>
    <row r="286" spans="3:77" ht="20.100000000000001" customHeight="1">
      <c r="C286" s="64" t="s">
        <v>272</v>
      </c>
    </row>
    <row r="287" spans="3:77" ht="20.100000000000001" customHeight="1">
      <c r="C287" s="6" t="s">
        <v>326</v>
      </c>
    </row>
    <row r="288" spans="3:77" ht="20.100000000000001" customHeight="1">
      <c r="C288" s="6" t="s">
        <v>290</v>
      </c>
    </row>
    <row r="289" spans="2:3" ht="20.100000000000001" customHeight="1">
      <c r="C289" s="6" t="s">
        <v>988</v>
      </c>
    </row>
    <row r="290" spans="2:3" ht="20.100000000000001" customHeight="1">
      <c r="C290" s="6" t="s">
        <v>262</v>
      </c>
    </row>
    <row r="291" spans="2:3" ht="20.100000000000001" customHeight="1">
      <c r="C291" s="6" t="s">
        <v>601</v>
      </c>
    </row>
    <row r="292" spans="2:3" ht="20.100000000000001" customHeight="1">
      <c r="C292" s="6" t="s">
        <v>472</v>
      </c>
    </row>
    <row r="293" spans="2:3" ht="20.100000000000001" customHeight="1">
      <c r="C293" s="6" t="s">
        <v>740</v>
      </c>
    </row>
    <row r="294" spans="2:3" ht="20.100000000000001" customHeight="1"/>
    <row r="295" spans="2:3" ht="20.100000000000001" customHeight="1">
      <c r="C295" s="6" t="s">
        <v>255</v>
      </c>
    </row>
    <row r="296" spans="2:3" ht="20.100000000000001" customHeight="1">
      <c r="C296" s="6" t="s">
        <v>256</v>
      </c>
    </row>
    <row r="297" spans="2:3" ht="20.100000000000001" customHeight="1">
      <c r="C297" s="6" t="s">
        <v>257</v>
      </c>
    </row>
    <row r="298" spans="2:3" ht="20.100000000000001" customHeight="1">
      <c r="C298" s="6" t="s">
        <v>258</v>
      </c>
    </row>
    <row r="299" spans="2:3" ht="20.100000000000001" customHeight="1"/>
    <row r="300" spans="2:3" ht="20.100000000000001" customHeight="1">
      <c r="C300" s="6" t="s">
        <v>1000</v>
      </c>
    </row>
    <row r="301" spans="2:3" ht="20.100000000000001" customHeight="1">
      <c r="C301" s="6" t="s">
        <v>1001</v>
      </c>
    </row>
    <row r="302" spans="2:3" ht="20.100000000000001" customHeight="1">
      <c r="C302" s="6" t="s">
        <v>1002</v>
      </c>
    </row>
    <row r="303" spans="2:3" ht="20.100000000000001" customHeight="1"/>
    <row r="304" spans="2:3" ht="20.100000000000001" customHeight="1" thickBot="1">
      <c r="B304" s="48"/>
    </row>
    <row r="305" spans="2:33" ht="20.100000000000001" customHeight="1" thickTop="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c r="AE305" s="51"/>
    </row>
    <row r="306" spans="2:33" ht="20.100000000000001" customHeight="1" thickBot="1">
      <c r="B306" s="10"/>
      <c r="C306" s="65" t="s">
        <v>730</v>
      </c>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row>
    <row r="307" spans="2:33" ht="20.100000000000001" customHeight="1">
      <c r="B307" s="10"/>
      <c r="C307" s="669" t="s">
        <v>917</v>
      </c>
      <c r="D307" s="670"/>
      <c r="E307" s="670"/>
      <c r="F307" s="670"/>
      <c r="G307" s="670"/>
      <c r="H307" s="670"/>
      <c r="I307" s="670"/>
      <c r="J307" s="670"/>
      <c r="K307" s="670"/>
      <c r="L307" s="670"/>
      <c r="M307" s="670"/>
      <c r="N307" s="670"/>
      <c r="O307" s="670"/>
      <c r="P307" s="670"/>
      <c r="Q307" s="671"/>
      <c r="R307" s="10"/>
      <c r="S307" s="10"/>
      <c r="T307" s="10"/>
      <c r="U307" s="10"/>
      <c r="V307" s="10"/>
      <c r="W307" s="10"/>
      <c r="X307" s="10"/>
      <c r="Y307" s="10"/>
      <c r="Z307" s="10"/>
      <c r="AA307" s="10"/>
      <c r="AB307" s="10"/>
      <c r="AC307" s="10"/>
      <c r="AD307" s="10"/>
      <c r="AE307" s="10"/>
    </row>
    <row r="308" spans="2:33" ht="20.100000000000001" customHeight="1">
      <c r="B308" s="10"/>
      <c r="C308" s="666" t="s">
        <v>919</v>
      </c>
      <c r="D308" s="667"/>
      <c r="E308" s="667"/>
      <c r="F308" s="667"/>
      <c r="G308" s="667"/>
      <c r="H308" s="667"/>
      <c r="I308" s="667"/>
      <c r="J308" s="667"/>
      <c r="K308" s="667"/>
      <c r="L308" s="667"/>
      <c r="M308" s="667"/>
      <c r="N308" s="667"/>
      <c r="O308" s="667"/>
      <c r="P308" s="667"/>
      <c r="Q308" s="668"/>
      <c r="R308" s="10"/>
      <c r="S308" s="10"/>
      <c r="T308" s="10"/>
      <c r="U308" s="10"/>
      <c r="V308" s="10"/>
      <c r="W308" s="10"/>
      <c r="X308" s="10"/>
      <c r="Y308" s="10"/>
      <c r="Z308" s="10"/>
      <c r="AA308" s="10"/>
      <c r="AB308" s="10"/>
      <c r="AC308" s="10"/>
      <c r="AD308" s="10"/>
      <c r="AE308" s="10"/>
    </row>
    <row r="309" spans="2:33" ht="20.100000000000001" customHeight="1" thickBot="1">
      <c r="B309" s="10"/>
      <c r="C309" s="612" t="s">
        <v>918</v>
      </c>
      <c r="D309" s="613"/>
      <c r="E309" s="613"/>
      <c r="F309" s="613"/>
      <c r="G309" s="613"/>
      <c r="H309" s="613"/>
      <c r="I309" s="613"/>
      <c r="J309" s="613"/>
      <c r="K309" s="613"/>
      <c r="L309" s="613"/>
      <c r="M309" s="613"/>
      <c r="N309" s="613"/>
      <c r="O309" s="613"/>
      <c r="P309" s="613"/>
      <c r="Q309" s="614"/>
      <c r="R309" s="10"/>
      <c r="S309" s="10"/>
      <c r="T309" s="10"/>
      <c r="U309" s="10"/>
      <c r="V309" s="10"/>
      <c r="W309" s="10"/>
      <c r="X309" s="10"/>
      <c r="Y309" s="10"/>
      <c r="Z309" s="10"/>
      <c r="AA309" s="10"/>
      <c r="AB309" s="10"/>
      <c r="AC309" s="10"/>
      <c r="AD309" s="10"/>
      <c r="AE309" s="10"/>
    </row>
    <row r="310" spans="2:33" ht="20.100000000000001" customHeight="1">
      <c r="B310" s="10"/>
      <c r="C310" s="10" t="s">
        <v>263</v>
      </c>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row>
    <row r="311" spans="2:33" ht="20.100000000000001" customHeight="1">
      <c r="B311" s="10"/>
      <c r="C311" s="10" t="s">
        <v>989</v>
      </c>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G311" s="73" t="s">
        <v>264</v>
      </c>
    </row>
    <row r="312" spans="2:33" ht="20.100000000000001" customHeight="1" thickBot="1">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105" t="s">
        <v>319</v>
      </c>
      <c r="AG312" s="73"/>
    </row>
    <row r="313" spans="2:33" ht="20.100000000000001" customHeight="1" thickTop="1">
      <c r="B313" s="10"/>
    </row>
    <row r="314" spans="2:33" ht="20.100000000000001" customHeight="1">
      <c r="B314" s="10"/>
    </row>
    <row r="315" spans="2:33" ht="20.100000000000001" customHeight="1"/>
    <row r="316" spans="2:33" ht="20.100000000000001" customHeight="1"/>
    <row r="317" spans="2:33" ht="20.100000000000001" customHeight="1"/>
    <row r="318" spans="2:33" ht="20.100000000000001" customHeight="1"/>
    <row r="319" spans="2:33" ht="20.100000000000001" customHeight="1"/>
    <row r="320" spans="2:33"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sheetData>
  <sheetProtection algorithmName="SHA-512" hashValue="wq0c5AJjD6OvDwW7BxcHInRL00FnnCzrZBKNZ1ebhy1sUXSmFMxakmWN6EmwM37zomPxayIwKJtrVlwer4vbeQ==" saltValue="iIRImwFmjjJ0zIFi477cbQ==" spinCount="100000" sheet="1" objects="1" scenarios="1"/>
  <protectedRanges>
    <protectedRange sqref="AL145:AL146" name="範囲1"/>
  </protectedRanges>
  <dataConsolidate/>
  <mergeCells count="391">
    <mergeCell ref="C247:X248"/>
    <mergeCell ref="Y247:AD248"/>
    <mergeCell ref="D214:J215"/>
    <mergeCell ref="AB214:AB215"/>
    <mergeCell ref="C210:C215"/>
    <mergeCell ref="C221:H222"/>
    <mergeCell ref="AJ145:AK146"/>
    <mergeCell ref="AN145:AV146"/>
    <mergeCell ref="AL145:AM146"/>
    <mergeCell ref="C179:I181"/>
    <mergeCell ref="I196:N196"/>
    <mergeCell ref="I231:Q232"/>
    <mergeCell ref="D213:K213"/>
    <mergeCell ref="L213:T213"/>
    <mergeCell ref="Y217:AE217"/>
    <mergeCell ref="Y234:AE234"/>
    <mergeCell ref="I223:Q224"/>
    <mergeCell ref="C191:AB192"/>
    <mergeCell ref="Y244:AE244"/>
    <mergeCell ref="R231:R232"/>
    <mergeCell ref="X178:AB184"/>
    <mergeCell ref="L210:S210"/>
    <mergeCell ref="I194:N194"/>
    <mergeCell ref="O167:X167"/>
    <mergeCell ref="Y263:AE263"/>
    <mergeCell ref="C257:K258"/>
    <mergeCell ref="L257:M258"/>
    <mergeCell ref="N257:V258"/>
    <mergeCell ref="C259:K259"/>
    <mergeCell ref="L259:M259"/>
    <mergeCell ref="N259:O259"/>
    <mergeCell ref="P259:Q259"/>
    <mergeCell ref="C260:G261"/>
    <mergeCell ref="H260:P261"/>
    <mergeCell ref="W257:AF257"/>
    <mergeCell ref="W258:AA258"/>
    <mergeCell ref="AB258:AF258"/>
    <mergeCell ref="W259:AA259"/>
    <mergeCell ref="AB259:AF259"/>
    <mergeCell ref="C253:AD256"/>
    <mergeCell ref="F152:N152"/>
    <mergeCell ref="Q147:R147"/>
    <mergeCell ref="O149:P150"/>
    <mergeCell ref="C130:S130"/>
    <mergeCell ref="C137:AB137"/>
    <mergeCell ref="F151:N151"/>
    <mergeCell ref="Q148:AA148"/>
    <mergeCell ref="Q149:Y150"/>
    <mergeCell ref="Z145:AB146"/>
    <mergeCell ref="Q138:V138"/>
    <mergeCell ref="Q145:Y146"/>
    <mergeCell ref="O152:P152"/>
    <mergeCell ref="F148:P148"/>
    <mergeCell ref="C147:E148"/>
    <mergeCell ref="Z147:AB147"/>
    <mergeCell ref="T134:Y134"/>
    <mergeCell ref="Z149:AB150"/>
    <mergeCell ref="J138:P138"/>
    <mergeCell ref="O145:P146"/>
    <mergeCell ref="O147:P147"/>
    <mergeCell ref="C193:H193"/>
    <mergeCell ref="T211:AB212"/>
    <mergeCell ref="L211:M212"/>
    <mergeCell ref="C188:V189"/>
    <mergeCell ref="W188:AB189"/>
    <mergeCell ref="O160:P160"/>
    <mergeCell ref="Z162:AB162"/>
    <mergeCell ref="C177:E178"/>
    <mergeCell ref="F177:I178"/>
    <mergeCell ref="C176:E176"/>
    <mergeCell ref="I197:N197"/>
    <mergeCell ref="F162:N162"/>
    <mergeCell ref="O168:S168"/>
    <mergeCell ref="C167:N168"/>
    <mergeCell ref="F176:I176"/>
    <mergeCell ref="N180:R184"/>
    <mergeCell ref="C197:H197"/>
    <mergeCell ref="I195:N195"/>
    <mergeCell ref="S162:T162"/>
    <mergeCell ref="S161:T161"/>
    <mergeCell ref="D190:W190"/>
    <mergeCell ref="T169:X169"/>
    <mergeCell ref="C171:X172"/>
    <mergeCell ref="Q158:Y159"/>
    <mergeCell ref="F153:N153"/>
    <mergeCell ref="L177:M184"/>
    <mergeCell ref="Q161:R161"/>
    <mergeCell ref="C165:AB166"/>
    <mergeCell ref="C164:G164"/>
    <mergeCell ref="O161:P161"/>
    <mergeCell ref="Z161:AB161"/>
    <mergeCell ref="C157:U157"/>
    <mergeCell ref="C155:AB155"/>
    <mergeCell ref="C151:E154"/>
    <mergeCell ref="Z154:AB154"/>
    <mergeCell ref="N177:AB177"/>
    <mergeCell ref="S180:W184"/>
    <mergeCell ref="N178:W179"/>
    <mergeCell ref="Q160:R160"/>
    <mergeCell ref="F160:N160"/>
    <mergeCell ref="S160:T160"/>
    <mergeCell ref="Q154:R154"/>
    <mergeCell ref="Q152:R152"/>
    <mergeCell ref="S152:T152"/>
    <mergeCell ref="AH115:AI115"/>
    <mergeCell ref="AH117:AI117"/>
    <mergeCell ref="AH119:AI119"/>
    <mergeCell ref="P116:U116"/>
    <mergeCell ref="P115:U115"/>
    <mergeCell ref="P117:U117"/>
    <mergeCell ref="V116:Y116"/>
    <mergeCell ref="Z152:AB152"/>
    <mergeCell ref="Z153:AB153"/>
    <mergeCell ref="O151:P151"/>
    <mergeCell ref="J121:O121"/>
    <mergeCell ref="J115:O115"/>
    <mergeCell ref="S147:T147"/>
    <mergeCell ref="C133:T133"/>
    <mergeCell ref="C145:E146"/>
    <mergeCell ref="C149:E150"/>
    <mergeCell ref="F149:N150"/>
    <mergeCell ref="F145:N146"/>
    <mergeCell ref="F147:N147"/>
    <mergeCell ref="C138:I138"/>
    <mergeCell ref="Q151:R151"/>
    <mergeCell ref="O153:P153"/>
    <mergeCell ref="V127:Y127"/>
    <mergeCell ref="V128:Y128"/>
    <mergeCell ref="V126:Y126"/>
    <mergeCell ref="C29:H30"/>
    <mergeCell ref="C241:AB241"/>
    <mergeCell ref="G242:AB242"/>
    <mergeCell ref="C240:AB240"/>
    <mergeCell ref="C242:F242"/>
    <mergeCell ref="O170:S170"/>
    <mergeCell ref="O169:S169"/>
    <mergeCell ref="D210:K210"/>
    <mergeCell ref="C205:P205"/>
    <mergeCell ref="R227:R228"/>
    <mergeCell ref="C223:H224"/>
    <mergeCell ref="C225:H226"/>
    <mergeCell ref="U214:AA215"/>
    <mergeCell ref="C199:N199"/>
    <mergeCell ref="E204:P204"/>
    <mergeCell ref="T170:X170"/>
    <mergeCell ref="N176:W176"/>
    <mergeCell ref="L176:M176"/>
    <mergeCell ref="J122:O122"/>
    <mergeCell ref="P121:U121"/>
    <mergeCell ref="P125:U125"/>
    <mergeCell ref="P120:U120"/>
    <mergeCell ref="C156:M156"/>
    <mergeCell ref="J120:O120"/>
    <mergeCell ref="F127:I127"/>
    <mergeCell ref="U17:U18"/>
    <mergeCell ref="L19:L20"/>
    <mergeCell ref="T210:AB210"/>
    <mergeCell ref="U213:AB213"/>
    <mergeCell ref="P211:P212"/>
    <mergeCell ref="Q211:Q212"/>
    <mergeCell ref="R211:R212"/>
    <mergeCell ref="AA82:AE82"/>
    <mergeCell ref="J114:O114"/>
    <mergeCell ref="C169:N169"/>
    <mergeCell ref="C170:N170"/>
    <mergeCell ref="C132:M132"/>
    <mergeCell ref="C128:U128"/>
    <mergeCell ref="V114:Y114"/>
    <mergeCell ref="S151:T151"/>
    <mergeCell ref="Z151:AB151"/>
    <mergeCell ref="C139:I139"/>
    <mergeCell ref="C140:AB141"/>
    <mergeCell ref="V117:Y117"/>
    <mergeCell ref="Q33:T34"/>
    <mergeCell ref="C35:K36"/>
    <mergeCell ref="L35:N36"/>
    <mergeCell ref="C8:H9"/>
    <mergeCell ref="I8:T9"/>
    <mergeCell ref="I10:T11"/>
    <mergeCell ref="I13:T14"/>
    <mergeCell ref="I12:T12"/>
    <mergeCell ref="C12:H12"/>
    <mergeCell ref="C17:H18"/>
    <mergeCell ref="C13:H14"/>
    <mergeCell ref="I17:J18"/>
    <mergeCell ref="K17:M18"/>
    <mergeCell ref="O17:P18"/>
    <mergeCell ref="R17:S18"/>
    <mergeCell ref="N17:N18"/>
    <mergeCell ref="Q17:Q18"/>
    <mergeCell ref="T17:T18"/>
    <mergeCell ref="C10:H10"/>
    <mergeCell ref="C11:H11"/>
    <mergeCell ref="C15:H16"/>
    <mergeCell ref="I15:I16"/>
    <mergeCell ref="J15:J16"/>
    <mergeCell ref="K15:K16"/>
    <mergeCell ref="L15:L16"/>
    <mergeCell ref="M15:M16"/>
    <mergeCell ref="N15:N16"/>
    <mergeCell ref="C33:H34"/>
    <mergeCell ref="C31:H32"/>
    <mergeCell ref="C23:H24"/>
    <mergeCell ref="C21:H22"/>
    <mergeCell ref="I21:T22"/>
    <mergeCell ref="C25:H26"/>
    <mergeCell ref="R35:S36"/>
    <mergeCell ref="I33:K34"/>
    <mergeCell ref="T35:T36"/>
    <mergeCell ref="Q35:Q36"/>
    <mergeCell ref="O35:P36"/>
    <mergeCell ref="I96:M96"/>
    <mergeCell ref="I92:N92"/>
    <mergeCell ref="I93:N93"/>
    <mergeCell ref="I94:N94"/>
    <mergeCell ref="I95:N95"/>
    <mergeCell ref="C50:V51"/>
    <mergeCell ref="V66:AB66"/>
    <mergeCell ref="C67:U67"/>
    <mergeCell ref="V67:AB67"/>
    <mergeCell ref="C91:H91"/>
    <mergeCell ref="C96:H96"/>
    <mergeCell ref="C95:H95"/>
    <mergeCell ref="W50:AB51"/>
    <mergeCell ref="C53:AB53"/>
    <mergeCell ref="C54:T54"/>
    <mergeCell ref="U54:AB54"/>
    <mergeCell ref="W87:AB87"/>
    <mergeCell ref="C78:M78"/>
    <mergeCell ref="C55:T55"/>
    <mergeCell ref="U55:AB55"/>
    <mergeCell ref="C57:U57"/>
    <mergeCell ref="C58:U59"/>
    <mergeCell ref="V58:AB58"/>
    <mergeCell ref="V59:AB59"/>
    <mergeCell ref="W10:AF11"/>
    <mergeCell ref="T168:X168"/>
    <mergeCell ref="Q162:R162"/>
    <mergeCell ref="F161:N161"/>
    <mergeCell ref="U10:V11"/>
    <mergeCell ref="W46:AB46"/>
    <mergeCell ref="C47:V47"/>
    <mergeCell ref="W47:AB47"/>
    <mergeCell ref="I29:T30"/>
    <mergeCell ref="O15:O16"/>
    <mergeCell ref="P15:P16"/>
    <mergeCell ref="Q15:Q16"/>
    <mergeCell ref="R15:R16"/>
    <mergeCell ref="S15:S16"/>
    <mergeCell ref="T15:T16"/>
    <mergeCell ref="C19:H20"/>
    <mergeCell ref="I19:K20"/>
    <mergeCell ref="P33:P34"/>
    <mergeCell ref="L33:L34"/>
    <mergeCell ref="M33:O34"/>
    <mergeCell ref="I31:T32"/>
    <mergeCell ref="V75:AB75"/>
    <mergeCell ref="V76:AB76"/>
    <mergeCell ref="C60:U61"/>
    <mergeCell ref="B1:AE2"/>
    <mergeCell ref="S223:AE224"/>
    <mergeCell ref="R223:R224"/>
    <mergeCell ref="S153:T153"/>
    <mergeCell ref="S154:T154"/>
    <mergeCell ref="O162:P162"/>
    <mergeCell ref="P19:P20"/>
    <mergeCell ref="W42:AB42"/>
    <mergeCell ref="W43:AB43"/>
    <mergeCell ref="C42:V43"/>
    <mergeCell ref="U35:U36"/>
    <mergeCell ref="V35:V36"/>
    <mergeCell ref="Y38:AE38"/>
    <mergeCell ref="M19:O20"/>
    <mergeCell ref="Q19:T20"/>
    <mergeCell ref="I23:T24"/>
    <mergeCell ref="I25:T26"/>
    <mergeCell ref="C46:V46"/>
    <mergeCell ref="Y79:AB80"/>
    <mergeCell ref="C65:W65"/>
    <mergeCell ref="C70:U70"/>
    <mergeCell ref="C71:U72"/>
    <mergeCell ref="V71:AB72"/>
    <mergeCell ref="C75:U76"/>
    <mergeCell ref="I221:Q222"/>
    <mergeCell ref="N211:N212"/>
    <mergeCell ref="O211:O212"/>
    <mergeCell ref="S211:S212"/>
    <mergeCell ref="S231:AE232"/>
    <mergeCell ref="C237:AB239"/>
    <mergeCell ref="C229:H230"/>
    <mergeCell ref="C231:H232"/>
    <mergeCell ref="I225:Q226"/>
    <mergeCell ref="I227:Q228"/>
    <mergeCell ref="I229:Q230"/>
    <mergeCell ref="R229:R230"/>
    <mergeCell ref="K214:K215"/>
    <mergeCell ref="T214:T215"/>
    <mergeCell ref="L214:S215"/>
    <mergeCell ref="S229:AE230"/>
    <mergeCell ref="S227:AE228"/>
    <mergeCell ref="S225:AE226"/>
    <mergeCell ref="C227:H228"/>
    <mergeCell ref="C233:Q233"/>
    <mergeCell ref="R225:R226"/>
    <mergeCell ref="D211:K212"/>
    <mergeCell ref="V60:AB61"/>
    <mergeCell ref="C62:U63"/>
    <mergeCell ref="V62:AB63"/>
    <mergeCell ref="C66:U66"/>
    <mergeCell ref="C308:Q308"/>
    <mergeCell ref="C307:Q307"/>
    <mergeCell ref="C94:H94"/>
    <mergeCell ref="C93:H93"/>
    <mergeCell ref="C92:H92"/>
    <mergeCell ref="C283:I283"/>
    <mergeCell ref="J283:L283"/>
    <mergeCell ref="J278:L278"/>
    <mergeCell ref="C278:I278"/>
    <mergeCell ref="C87:V87"/>
    <mergeCell ref="C86:V86"/>
    <mergeCell ref="W86:AB86"/>
    <mergeCell ref="I193:N193"/>
    <mergeCell ref="C203:AB203"/>
    <mergeCell ref="X176:AB176"/>
    <mergeCell ref="C89:AB90"/>
    <mergeCell ref="I91:N91"/>
    <mergeCell ref="P127:U127"/>
    <mergeCell ref="F122:I122"/>
    <mergeCell ref="V115:Y115"/>
    <mergeCell ref="C119:R119"/>
    <mergeCell ref="C115:E117"/>
    <mergeCell ref="J116:O116"/>
    <mergeCell ref="J117:O117"/>
    <mergeCell ref="C100:AB105"/>
    <mergeCell ref="W108:AB109"/>
    <mergeCell ref="C113:R113"/>
    <mergeCell ref="F115:I115"/>
    <mergeCell ref="F116:I116"/>
    <mergeCell ref="F117:I117"/>
    <mergeCell ref="C114:I114"/>
    <mergeCell ref="C111:Y111"/>
    <mergeCell ref="C108:V109"/>
    <mergeCell ref="P114:U114"/>
    <mergeCell ref="C126:E127"/>
    <mergeCell ref="J127:O127"/>
    <mergeCell ref="J126:O126"/>
    <mergeCell ref="P126:U126"/>
    <mergeCell ref="C121:E122"/>
    <mergeCell ref="C309:Q309"/>
    <mergeCell ref="V120:Y120"/>
    <mergeCell ref="V121:Y121"/>
    <mergeCell ref="C120:I120"/>
    <mergeCell ref="F121:I121"/>
    <mergeCell ref="J139:P139"/>
    <mergeCell ref="V122:Y122"/>
    <mergeCell ref="C134:S134"/>
    <mergeCell ref="V125:Y125"/>
    <mergeCell ref="C125:I125"/>
    <mergeCell ref="J125:O125"/>
    <mergeCell ref="F126:I126"/>
    <mergeCell ref="P122:U122"/>
    <mergeCell ref="Y250:AE250"/>
    <mergeCell ref="C195:H195"/>
    <mergeCell ref="C196:H196"/>
    <mergeCell ref="C204:D204"/>
    <mergeCell ref="C198:H198"/>
    <mergeCell ref="I198:N198"/>
    <mergeCell ref="AC162:AI162"/>
    <mergeCell ref="AC158:AI159"/>
    <mergeCell ref="AC161:AI161"/>
    <mergeCell ref="C194:H194"/>
    <mergeCell ref="AC145:AI146"/>
    <mergeCell ref="AC147:AI147"/>
    <mergeCell ref="AC151:AI151"/>
    <mergeCell ref="Q139:V139"/>
    <mergeCell ref="C143:T143"/>
    <mergeCell ref="C144:U144"/>
    <mergeCell ref="AC152:AI152"/>
    <mergeCell ref="AC153:AI153"/>
    <mergeCell ref="AC154:AI154"/>
    <mergeCell ref="AC160:AI160"/>
    <mergeCell ref="F154:N154"/>
    <mergeCell ref="O154:P154"/>
    <mergeCell ref="Z160:AB160"/>
    <mergeCell ref="O158:P159"/>
    <mergeCell ref="C158:E159"/>
    <mergeCell ref="AC148:AI150"/>
    <mergeCell ref="Q153:R153"/>
    <mergeCell ref="C160:E162"/>
    <mergeCell ref="F158:N159"/>
    <mergeCell ref="Z158:AB159"/>
  </mergeCells>
  <phoneticPr fontId="19"/>
  <dataValidations xWindow="594" yWindow="472" count="33">
    <dataValidation type="whole" allowBlank="1" showInputMessage="1" showErrorMessage="1" errorTitle="災害関連支出＞損失の金額" error="災害関連支出欄に入力した金額が損失の金額欄の金額より大きくなっています。_x000a__x000a_災害関連支出の金額は損失の金額以下で入力してください。" sqref="U214:AA215" xr:uid="{00000000-0002-0000-0200-000000000000}">
      <formula1>0</formula1>
      <formula2>D214</formula2>
    </dataValidation>
    <dataValidation type="whole" allowBlank="1" showInputMessage="1" showErrorMessage="1" errorTitle="１から12の間で入力してください。" error="月は、１月から12月の間で入力してください。" sqref="O35:P36 O17:P18 V151:V154 V160:V162 V147 P211:P212 S259" xr:uid="{00000000-0002-0000-0200-000001000000}">
      <formula1>1</formula1>
      <formula2>12</formula2>
    </dataValidation>
    <dataValidation type="whole" allowBlank="1" showInputMessage="1" showErrorMessage="1" errorTitle="１から31の間で入力してください。" error="日は、１日から31日の間で入力してください。" sqref="R17:S18 X151:X154 X160:X162 R211:R212 R35:S36 U259" xr:uid="{00000000-0002-0000-0200-000002000000}">
      <formula1>1</formula1>
      <formula2>31</formula2>
    </dataValidation>
    <dataValidation operator="greaterThanOrEqual" allowBlank="1" showInputMessage="1" showErrorMessage="1" sqref="I198:N198 I200:N200" xr:uid="{00000000-0002-0000-0200-000003000000}"/>
    <dataValidation type="whole" operator="greaterThanOrEqual" allowBlank="1" showInputMessage="1" showErrorMessage="1" sqref="I194:N196" xr:uid="{00000000-0002-0000-0200-000004000000}">
      <formula1>0</formula1>
    </dataValidation>
    <dataValidation type="whole" operator="greaterThanOrEqual" allowBlank="1" showInputMessage="1" showErrorMessage="1" errorTitle="マイナスの数字は入力できません" error="平成24年中に寄付した金額を入力してください。" sqref="I223:Q232 I234:Q235" xr:uid="{00000000-0002-0000-0200-000005000000}">
      <formula1>0</formula1>
    </dataValidation>
    <dataValidation type="list" allowBlank="1" showInputMessage="1" showErrorMessage="1" sqref="G242:AB242" xr:uid="{00000000-0002-0000-0200-000006000000}">
      <formula1>住民税の徴収方法</formula1>
    </dataValidation>
    <dataValidation type="list" allowBlank="1" showInputMessage="1" showErrorMessage="1" sqref="Q151:R154 I17:J18 Q147:R147 N259:O259" xr:uid="{00000000-0002-0000-0200-000007000000}">
      <formula1>"明治,大正,昭和,平成,令和,西暦"</formula1>
    </dataValidation>
    <dataValidation type="list" allowBlank="1" showInputMessage="1" showErrorMessage="1" sqref="L35" xr:uid="{00000000-0002-0000-0200-000008000000}">
      <formula1>"開始,廃止"</formula1>
    </dataValidation>
    <dataValidation type="list" showInputMessage="1" showErrorMessage="1" errorTitle="同居、別居を選択してください" error="配偶者と同居しているか、別居しているか入力してください。" sqref="Z147:AB147" xr:uid="{00000000-0002-0000-0200-000009000000}">
      <formula1>"同居,別居"</formula1>
    </dataValidation>
    <dataValidation type="list" allowBlank="1" showInputMessage="1" showErrorMessage="1" sqref="O170 O169:S169 W259:AA259" xr:uid="{00000000-0002-0000-0200-00000A000000}">
      <formula1>手帳の種類</formula1>
    </dataValidation>
    <dataValidation type="list" allowBlank="1" showInputMessage="1" showErrorMessage="1" sqref="T169" xr:uid="{00000000-0002-0000-0200-00000B000000}">
      <formula1>INDIRECT($O$169)</formula1>
    </dataValidation>
    <dataValidation type="list" allowBlank="1" showInputMessage="1" showErrorMessage="1" sqref="T170" xr:uid="{00000000-0002-0000-0200-00000C000000}">
      <formula1>INDIRECT($O$170)</formula1>
    </dataValidation>
    <dataValidation type="list" allowBlank="1" showInputMessage="1" showErrorMessage="1" sqref="C177:E178" xr:uid="{00000000-0002-0000-0200-00000D000000}">
      <formula1>寡婦の区分</formula1>
    </dataValidation>
    <dataValidation type="list" allowBlank="1" showInputMessage="1" showErrorMessage="1" sqref="F177:I178" xr:uid="{00000000-0002-0000-0200-00000E000000}">
      <formula1>INDIRECT($C$177)</formula1>
    </dataValidation>
    <dataValidation type="list" allowBlank="1" showInputMessage="1" showErrorMessage="1" sqref="AH136" xr:uid="{00000000-0002-0000-0200-00000F000000}">
      <formula1>扶養親族_年号</formula1>
    </dataValidation>
    <dataValidation type="list" allowBlank="1" showInputMessage="1" showErrorMessage="1" sqref="AI136" xr:uid="{00000000-0002-0000-0200-000010000000}">
      <formula1>INDIRECT(年数)</formula1>
    </dataValidation>
    <dataValidation type="list" allowBlank="1" showInputMessage="1" showErrorMessage="1" sqref="AJ136" xr:uid="{00000000-0002-0000-0200-000011000000}">
      <formula1>INDIRECT(明治_月)</formula1>
    </dataValidation>
    <dataValidation type="list" allowBlank="1" showInputMessage="1" showErrorMessage="1" sqref="S151:T151" xr:uid="{00000000-0002-0000-0200-000012000000}">
      <formula1>INDIRECT($Q$151)</formula1>
    </dataValidation>
    <dataValidation type="list" allowBlank="1" showInputMessage="1" showErrorMessage="1" sqref="S147:T147" xr:uid="{00000000-0002-0000-0200-000013000000}">
      <formula1>INDIRECT($Q$147)</formula1>
    </dataValidation>
    <dataValidation type="list" allowBlank="1" showInputMessage="1" showErrorMessage="1" sqref="S152:T152" xr:uid="{00000000-0002-0000-0200-000014000000}">
      <formula1>INDIRECT($Q$152)</formula1>
    </dataValidation>
    <dataValidation type="list" allowBlank="1" showInputMessage="1" showErrorMessage="1" sqref="S153:T153" xr:uid="{00000000-0002-0000-0200-000015000000}">
      <formula1>INDIRECT($Q$153)</formula1>
    </dataValidation>
    <dataValidation type="list" allowBlank="1" showInputMessage="1" showErrorMessage="1" sqref="S154:T154" xr:uid="{00000000-0002-0000-0200-000016000000}">
      <formula1>INDIRECT($Q$154)</formula1>
    </dataValidation>
    <dataValidation type="list" allowBlank="1" showInputMessage="1" showErrorMessage="1" sqref="C169:N170" xr:uid="{00000000-0002-0000-0200-000017000000}">
      <formula1>障害者氏名</formula1>
    </dataValidation>
    <dataValidation allowBlank="1" showErrorMessage="1" promptTitle="平成25年1月1日現在の住所" prompt="平成25年1月1日現在、お住まいだった住所を入力してください。_x000a__x000a_現住所と同じ住所の場合は、同上と入力してください。" sqref="I10:T11" xr:uid="{00000000-0002-0000-0200-000018000000}"/>
    <dataValidation type="list" allowBlank="1" showInputMessage="1" showErrorMessage="1" sqref="O151:P154" xr:uid="{00000000-0002-0000-0200-000019000000}">
      <formula1>INDIRECT($O$149)</formula1>
    </dataValidation>
    <dataValidation type="list" allowBlank="1" showInputMessage="1" showErrorMessage="1" sqref="Q160:R162" xr:uid="{00000000-0002-0000-0200-00001A000000}">
      <formula1>"平成,令和,西暦"</formula1>
    </dataValidation>
    <dataValidation type="list" allowBlank="1" showInputMessage="1" showErrorMessage="1" sqref="O160:P162" xr:uid="{00000000-0002-0000-0200-00001B000000}">
      <formula1>"　,子,孫,その他"</formula1>
    </dataValidation>
    <dataValidation type="list" allowBlank="1" showInputMessage="1" showErrorMessage="1" sqref="I15:T16 AK147:AV147 AK151:AV154 AK160:AV162 T260:AE260" xr:uid="{00000000-0002-0000-0200-00001C000000}">
      <formula1>"0,1,2,3,4,5,6,7,8,9"</formula1>
    </dataValidation>
    <dataValidation type="list" allowBlank="1" showInputMessage="1" showErrorMessage="1" sqref="AL145" xr:uid="{00000000-0002-0000-0200-00001E000000}">
      <formula1>"✔"</formula1>
    </dataValidation>
    <dataValidation type="list" allowBlank="1" showInputMessage="1" showErrorMessage="1" sqref="L211:M212" xr:uid="{00000000-0002-0000-0200-00001F000000}">
      <formula1>"平成,令和"</formula1>
    </dataValidation>
    <dataValidation type="list" showInputMessage="1" showErrorMessage="1" errorTitle="同居、別居を選択してください" error="扶養親族と同居しているか、別居しているか入力してください。" sqref="Z151:AB154 Z160:AB162" xr:uid="{00000000-0002-0000-0200-000020000000}">
      <formula1>"同居,別居"</formula1>
    </dataValidation>
    <dataValidation type="list" allowBlank="1" showInputMessage="1" showErrorMessage="1" sqref="P259:Q259" xr:uid="{00000000-0002-0000-0200-000021000000}">
      <formula1>INDIRECT($N$259)</formula1>
    </dataValidation>
  </dataValidations>
  <hyperlinks>
    <hyperlink ref="W42" location="給与所得入力!T20" display="源泉徴収票のある方" xr:uid="{00000000-0004-0000-0200-000000000000}"/>
    <hyperlink ref="W43" location="申告書印刷用!D214" display="源泉徴収票のない方" xr:uid="{00000000-0004-0000-0200-000001000000}"/>
    <hyperlink ref="W46:W47" location="公的年金等収入入力!A1" display="源泉徴収票から入力" xr:uid="{00000000-0004-0000-0200-000002000000}"/>
    <hyperlink ref="W86" location="給与所得入力!AV25" display="源泉徴収票から入力" xr:uid="{00000000-0004-0000-0200-000003000000}"/>
    <hyperlink ref="AB108:AB109" location="給与所得入力!BB25" display="源泉徴収票から入力" xr:uid="{00000000-0004-0000-0200-000004000000}"/>
    <hyperlink ref="T134" location="医療費の明細書!A8" display="医療費の明細書を作成する" xr:uid="{00000000-0004-0000-0200-000005000000}"/>
    <hyperlink ref="W87:AB87" location="公的年金等収入入力!Y32" display="源泉徴収票から入力" xr:uid="{00000000-0004-0000-0200-000006000000}"/>
    <hyperlink ref="W42:AB42" location="給与所得入力その１!B2" display="源泉徴収票のある方" xr:uid="{00000000-0004-0000-0200-000007000000}"/>
    <hyperlink ref="J278" location="印刷用申告書!A1" display="表示する" xr:uid="{00000000-0004-0000-0200-000008000000}"/>
    <hyperlink ref="J283:L283" location="医療費の明細!A1" display="表示する" xr:uid="{00000000-0004-0000-0200-000009000000}"/>
    <hyperlink ref="AG311" location="入力シート!A1" tooltip="このシートの一番上へ戻ります。" display="最上部へ" xr:uid="{00000000-0004-0000-0200-00000A000000}"/>
    <hyperlink ref="AG243" location="入力シート!B218" display="上へ" xr:uid="{00000000-0004-0000-0200-00000B000000}"/>
    <hyperlink ref="AG233" location="入力シート!B81" display="上へ" xr:uid="{00000000-0004-0000-0200-00000C000000}"/>
    <hyperlink ref="W43:AB43" location="給与所得入力その２!B2" display="源泉徴収票のない方" xr:uid="{00000000-0004-0000-0200-00000D000000}"/>
    <hyperlink ref="T134:Y134" location="医療費の明細!A3" tooltip="医療費の明細作成に進みます" display="医療費の明細を作成する" xr:uid="{00000000-0004-0000-0200-00000E000000}"/>
    <hyperlink ref="AG216" location="入力シート!B39" display="上へ" xr:uid="{00000000-0004-0000-0200-00000F000000}"/>
    <hyperlink ref="W108:AB109" location="給与所得入力その１!BC24" tooltip="源泉徴収票に記載された生命保険料、地震保険料について、入力します。" display="源泉徴収票から入力" xr:uid="{00000000-0004-0000-0200-000010000000}"/>
    <hyperlink ref="W47" location="課税収入がなかった方!B5" display="こちらから入力" xr:uid="{00000000-0004-0000-0200-000011000000}"/>
    <hyperlink ref="W47:Z47" location="課税収入がなかった方!A1" display="こちらから入力" xr:uid="{00000000-0004-0000-0200-000012000000}"/>
    <hyperlink ref="Y38" location="入力シート!C40" display="収入に関する項目に続きます" xr:uid="{00000000-0004-0000-0200-000013000000}"/>
    <hyperlink ref="AA82" location="入力シート!C83" display="所得控除に続きます" xr:uid="{00000000-0004-0000-0200-000014000000}"/>
    <hyperlink ref="Y217" location="入力シート!C225" display="税額控除の項目に続きます" xr:uid="{00000000-0004-0000-0200-000015000000}"/>
    <hyperlink ref="Y234" location="入力シート!C244" display="徴収方法の選択に続きます" xr:uid="{00000000-0004-0000-0200-000016000000}"/>
    <hyperlink ref="Y244" location="印刷用申告書!A1" display="申告書の印刷に続きます" xr:uid="{00000000-0004-0000-0200-000017000000}"/>
    <hyperlink ref="W46:AB46" location="公的年金等収入入力!A1" tooltip="公的年金等の源泉徴収票を用意し、入力します。" display="源泉徴収票から入力" xr:uid="{00000000-0004-0000-0200-000018000000}"/>
    <hyperlink ref="W47:AB47" location="課税収入がなかった方!A1" tooltip="非課税年金のみの方はこちらから入力してください。" display="こちらから入力" xr:uid="{00000000-0004-0000-0200-000019000000}"/>
    <hyperlink ref="W86:AB86" location="給与所得入力その１!AV24" tooltip="社会保険料の入力に進みます。" display="源泉徴収票から入力" xr:uid="{00000000-0004-0000-0200-00001A000000}"/>
    <hyperlink ref="Y79:AB80" location="課税収入がなかった方!B3" tooltip="次の入力ページに進みます。" display="こちらから入力" xr:uid="{00000000-0004-0000-0200-00001B000000}"/>
    <hyperlink ref="AB188:AB189" location="給与所得入力!BB25" display="源泉徴収票から入力" xr:uid="{00000000-0004-0000-0200-00001C000000}"/>
    <hyperlink ref="W188:AB189" location="給与所得入力その１!D27" tooltip="源泉徴収票に記載された生命保険料、地震保険料について、入力します。" display="源泉徴収票から入力" xr:uid="{00000000-0004-0000-0200-00001D000000}"/>
    <hyperlink ref="W50" location="収入に関する項目!A1" display="所得の内容を入力" xr:uid="{00000000-0004-0000-0200-00001E000000}"/>
    <hyperlink ref="W50:W51" location="申告書印刷用!W291" display="収入、必要経費を入力" xr:uid="{00000000-0004-0000-0200-00001F000000}"/>
    <hyperlink ref="V59" location="申告書印刷用!S374" display="道府県民税配当割額を入力" xr:uid="{00000000-0004-0000-0200-000020000000}"/>
    <hyperlink ref="V58" location="申告書印刷用!W224" display="①所得の内訳を入力" xr:uid="{00000000-0004-0000-0200-000021000000}"/>
    <hyperlink ref="W62:W63" location="申告書印刷用!W224" display="所得の内訳を入力" xr:uid="{00000000-0004-0000-0200-000022000000}"/>
    <hyperlink ref="W66:W67" location="申告書印刷用!K262" display="譲渡所得の内訳を入力" xr:uid="{00000000-0004-0000-0200-000023000000}"/>
    <hyperlink ref="W70:W71" location="申告書印刷用!K264" display="一時所得の収入経費を入力" xr:uid="{00000000-0004-0000-0200-000024000000}"/>
    <hyperlink ref="V67" location="申告書印刷用!K263" display="長期譲渡所得について入力" xr:uid="{00000000-0004-0000-0200-000025000000}"/>
    <hyperlink ref="V66" location="申告書印刷用!K262" display="短期譲渡所得の内訳を入力" xr:uid="{00000000-0004-0000-0200-000026000000}"/>
    <hyperlink ref="U55" location="申告書印刷用!B277" display="事業専従者に関する情報を入力" xr:uid="{00000000-0004-0000-0200-000027000000}"/>
    <hyperlink ref="V67:AB67" location="'総合譲渡、一時'!G17" tooltip="短期譲渡所得について、入力します。" display="長期譲渡所得の内訳を入力" xr:uid="{00000000-0004-0000-0200-000028000000}"/>
    <hyperlink ref="U54:AB54" location="'事業（営業等、農業、不動産）所得入力'!A1" display="①収入、必要経費を入力" xr:uid="{00000000-0004-0000-0200-000029000000}"/>
    <hyperlink ref="W50:AB51" location="'雑所得（業務、その他）入力'!A1" tooltip="公的年金以外の雑所得の入力へ進みます。" display="収入、必要経費を入力" xr:uid="{00000000-0004-0000-0200-00002A000000}"/>
    <hyperlink ref="V71:AB72" location="'総合譲渡、一時'!G24" tooltip="一時所得について、入力します。" display="収入、必要経費を入力" xr:uid="{00000000-0004-0000-0200-00002B000000}"/>
    <hyperlink ref="U55:AB55" location="事業専従者入力!B9" display="②事業専従者に関する情報を入力" xr:uid="{00000000-0004-0000-0200-00002C000000}"/>
    <hyperlink ref="V58:AB58" location="配当所得入力!B9" display="①所得の内訳を入力" xr:uid="{00000000-0004-0000-0200-00002D000000}"/>
    <hyperlink ref="V59:AB59" location="配当所得入力!I23" tooltip="配当割の入力欄へ移ります。" display="②道府県民税配当割額を入力" xr:uid="{00000000-0004-0000-0200-00002E000000}"/>
    <hyperlink ref="V62:AB63" location="配当所得入力!B12" tooltip="非上場株式の配当等に関する入力に進みます。" display="所得の内訳を入力" xr:uid="{00000000-0004-0000-0200-00002F000000}"/>
    <hyperlink ref="V66:AB66" location="'総合譲渡、一時'!G11" tooltip="短期譲渡所得について、入力します。" display="短期譲渡所得の内訳を入力" xr:uid="{00000000-0004-0000-0200-000030000000}"/>
    <hyperlink ref="Y247:AD248" location="事業税に関する事項!X9" display="こちらから入力" xr:uid="{00000000-0004-0000-0200-000031000000}"/>
    <hyperlink ref="Y250" location="印刷用申告書!A1" display="申告書の印刷に続きます" xr:uid="{00000000-0004-0000-0200-000034000000}"/>
    <hyperlink ref="AG249" location="入力シート!B245" display="上へ" xr:uid="{00000000-0004-0000-0200-000035000000}"/>
    <hyperlink ref="Y263" location="印刷用申告書!A1" display="申告書の印刷に続きます" xr:uid="{00000000-0004-0000-0200-000036000000}"/>
    <hyperlink ref="AG262" location="入力シート!B259" display="上へ" xr:uid="{00000000-0004-0000-0200-000037000000}"/>
    <hyperlink ref="J278:L278" location="'印刷用申告書（入力はできません）'!A1" display="表示する" xr:uid="{00000000-0004-0000-0200-000038000000}"/>
    <hyperlink ref="Y244:AE244" location="'印刷用申告書（入力はできません）'!Print_Area" display="申告書の印刷に続きます" xr:uid="{00000000-0004-0000-0200-000039000000}"/>
    <hyperlink ref="Y250:AE250" location="'印刷用申告書（入力はできません）'!Print_Area" display="申告書の印刷に続きます" xr:uid="{00000000-0004-0000-0200-00003B000000}"/>
    <hyperlink ref="Y263:AE263" location="'印刷用申告書（入力はできません）'!A1" display="申告書の印刷に続きます" xr:uid="{00000000-0004-0000-0200-00003C000000}"/>
  </hyperlinks>
  <pageMargins left="0.70866141732283472" right="0.70866141732283472" top="0.55118110236220474" bottom="0.55118110236220474" header="0.31496062992125984" footer="0.31496062992125984"/>
  <pageSetup paperSize="9" scale="67" fitToHeight="0" orientation="portrait" r:id="rId1"/>
  <legacyDrawing r:id="rId2"/>
  <extLst>
    <ext xmlns:x14="http://schemas.microsoft.com/office/spreadsheetml/2009/9/main" uri="{CCE6A557-97BC-4b89-ADB6-D9C93CAAB3DF}">
      <x14:dataValidations xmlns:xm="http://schemas.microsoft.com/office/excel/2006/main" xWindow="594" yWindow="472" count="2">
        <x14:dataValidation type="list" allowBlank="1" showInputMessage="1" showErrorMessage="1" xr:uid="{00000000-0002-0000-0200-000022000000}">
          <x14:formula1>
            <xm:f>'計算シート（非表示）'!$B$301:$B$309</xm:f>
          </x14:formula1>
          <xm:sqref>L259:M259</xm:sqref>
        </x14:dataValidation>
        <x14:dataValidation type="whole" allowBlank="1" showInputMessage="1" showErrorMessage="1" xr:uid="{00000000-0002-0000-0200-000023000000}">
          <x14:formula1>
            <xm:f>1</xm:f>
          </x14:formula1>
          <x14:formula2>
            <xm:f>'計算シート（非表示）'!B4-1</xm:f>
          </x14:formula2>
          <xm:sqref>N211:N212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sheetPr>
  <dimension ref="A1:DH583"/>
  <sheetViews>
    <sheetView showGridLines="0" showRowColHeaders="0" view="pageBreakPreview" zoomScale="115" zoomScaleNormal="130" zoomScaleSheetLayoutView="115" workbookViewId="0">
      <selection activeCell="E2" sqref="E2"/>
    </sheetView>
  </sheetViews>
  <sheetFormatPr defaultRowHeight="13.5"/>
  <cols>
    <col min="1" max="3" width="0.875" style="6" customWidth="1"/>
    <col min="4" max="8" width="1.625" style="6" customWidth="1"/>
    <col min="9" max="10" width="0.875" style="6" customWidth="1"/>
    <col min="11" max="11" width="1.625" style="6" customWidth="1"/>
    <col min="12" max="15" width="0.875" style="6" customWidth="1"/>
    <col min="16" max="18" width="1.625" style="6" customWidth="1"/>
    <col min="19" max="55" width="0.875" style="6" customWidth="1"/>
    <col min="56" max="56" width="1.625" style="6" customWidth="1"/>
    <col min="57" max="105" width="0.875" style="6" customWidth="1"/>
    <col min="106" max="108" width="1.625" style="6" customWidth="1"/>
    <col min="109" max="143" width="9" style="6" customWidth="1"/>
    <col min="144" max="16384" width="9" style="6"/>
  </cols>
  <sheetData>
    <row r="1" spans="1:112" ht="3.2" customHeight="1">
      <c r="G1" s="753" t="str">
        <f>"令和"&amp;'計算シート（非表示）'!B4&amp;"年度"</f>
        <v>令和6年度</v>
      </c>
      <c r="H1" s="753"/>
      <c r="I1" s="753"/>
      <c r="J1" s="753"/>
      <c r="K1" s="753"/>
      <c r="L1" s="753"/>
      <c r="M1" s="753"/>
      <c r="N1" s="753"/>
      <c r="O1" s="753"/>
      <c r="P1" s="753"/>
      <c r="Q1" s="753"/>
      <c r="R1" s="1204" t="s">
        <v>145</v>
      </c>
      <c r="S1" s="1204"/>
      <c r="T1" s="1204"/>
      <c r="U1" s="1204"/>
      <c r="V1" s="1204"/>
      <c r="W1" s="1204"/>
      <c r="X1" s="1204"/>
      <c r="Y1" s="1204"/>
      <c r="Z1" s="1204"/>
      <c r="AA1" s="1204"/>
      <c r="AB1" s="1204"/>
      <c r="AC1" s="1204"/>
      <c r="AD1" s="1204"/>
      <c r="AE1" s="1304" t="s">
        <v>147</v>
      </c>
      <c r="AF1" s="1304"/>
      <c r="AG1" s="1304"/>
      <c r="AH1" s="1304"/>
      <c r="AI1" s="1304"/>
      <c r="AJ1" s="1304"/>
      <c r="AK1" s="1304"/>
      <c r="AL1" s="1304"/>
      <c r="AM1" s="1304"/>
      <c r="AN1" s="1304"/>
      <c r="AO1" s="1304"/>
      <c r="AP1" s="1304"/>
      <c r="AQ1" s="1304"/>
      <c r="AR1" s="1304"/>
      <c r="AS1" s="1304"/>
      <c r="AT1" s="1304"/>
      <c r="AU1" s="1304"/>
      <c r="AV1" s="1304"/>
      <c r="AW1" s="7"/>
      <c r="AX1" s="7"/>
      <c r="AY1" s="7"/>
      <c r="AZ1" s="7"/>
      <c r="CP1" s="340"/>
      <c r="CQ1" s="340"/>
      <c r="CS1" s="8"/>
      <c r="CT1" s="8"/>
      <c r="CU1" s="9"/>
      <c r="CV1" s="8"/>
      <c r="CW1" s="8"/>
      <c r="CX1" s="8"/>
      <c r="CY1" s="8"/>
      <c r="CZ1" s="8"/>
      <c r="DA1" s="8"/>
    </row>
    <row r="2" spans="1:112" ht="10.5" customHeight="1">
      <c r="G2" s="753"/>
      <c r="H2" s="753"/>
      <c r="I2" s="753"/>
      <c r="J2" s="753"/>
      <c r="K2" s="753"/>
      <c r="L2" s="753"/>
      <c r="M2" s="753"/>
      <c r="N2" s="753"/>
      <c r="O2" s="753"/>
      <c r="P2" s="753"/>
      <c r="Q2" s="753"/>
      <c r="R2" s="1204"/>
      <c r="S2" s="1204"/>
      <c r="T2" s="1204"/>
      <c r="U2" s="1204"/>
      <c r="V2" s="1204"/>
      <c r="W2" s="1204"/>
      <c r="X2" s="1204"/>
      <c r="Y2" s="1204"/>
      <c r="Z2" s="1204"/>
      <c r="AA2" s="1204"/>
      <c r="AB2" s="1204"/>
      <c r="AC2" s="1204"/>
      <c r="AD2" s="1204"/>
      <c r="AE2" s="1304"/>
      <c r="AF2" s="1304"/>
      <c r="AG2" s="1304"/>
      <c r="AH2" s="1304"/>
      <c r="AI2" s="1304"/>
      <c r="AJ2" s="1304"/>
      <c r="AK2" s="1304"/>
      <c r="AL2" s="1304"/>
      <c r="AM2" s="1304"/>
      <c r="AN2" s="1304"/>
      <c r="AO2" s="1304"/>
      <c r="AP2" s="1304"/>
      <c r="AQ2" s="1304"/>
      <c r="AR2" s="1304"/>
      <c r="AS2" s="1304"/>
      <c r="AT2" s="1304"/>
      <c r="AU2" s="1304"/>
      <c r="AV2" s="1304"/>
      <c r="AW2" s="7"/>
      <c r="AX2" s="7"/>
      <c r="AY2" s="7"/>
      <c r="AZ2" s="7"/>
      <c r="CP2" s="340"/>
      <c r="CQ2" s="340"/>
      <c r="CR2" s="8"/>
      <c r="CS2" s="8"/>
      <c r="CT2" s="8"/>
      <c r="CU2" s="8"/>
      <c r="CV2" s="8"/>
      <c r="CW2" s="8"/>
      <c r="CX2" s="8"/>
      <c r="CY2" s="8"/>
      <c r="CZ2" s="8"/>
      <c r="DA2" s="8"/>
    </row>
    <row r="3" spans="1:112" ht="3.2" customHeight="1">
      <c r="G3" s="753"/>
      <c r="H3" s="753"/>
      <c r="I3" s="753"/>
      <c r="J3" s="753"/>
      <c r="K3" s="753"/>
      <c r="L3" s="753"/>
      <c r="M3" s="753"/>
      <c r="N3" s="753"/>
      <c r="O3" s="753"/>
      <c r="P3" s="753"/>
      <c r="Q3" s="753"/>
      <c r="R3" s="1204"/>
      <c r="S3" s="1204"/>
      <c r="T3" s="1204"/>
      <c r="U3" s="1204"/>
      <c r="V3" s="1204"/>
      <c r="W3" s="1204"/>
      <c r="X3" s="1204"/>
      <c r="Y3" s="1204"/>
      <c r="Z3" s="1204"/>
      <c r="AA3" s="1204"/>
      <c r="AB3" s="1204"/>
      <c r="AC3" s="1204"/>
      <c r="AD3" s="1204"/>
      <c r="AE3" s="1304"/>
      <c r="AF3" s="1304"/>
      <c r="AG3" s="1304"/>
      <c r="AH3" s="1304"/>
      <c r="AI3" s="1304"/>
      <c r="AJ3" s="1304"/>
      <c r="AK3" s="1304"/>
      <c r="AL3" s="1304"/>
      <c r="AM3" s="1304"/>
      <c r="AN3" s="1304"/>
      <c r="AO3" s="1304"/>
      <c r="AP3" s="1304"/>
      <c r="AQ3" s="1304"/>
      <c r="AR3" s="1304"/>
      <c r="AS3" s="1304"/>
      <c r="AT3" s="1304"/>
      <c r="AU3" s="1304"/>
      <c r="AV3" s="1304"/>
      <c r="AW3" s="7"/>
      <c r="AX3" s="7"/>
      <c r="AY3" s="7"/>
      <c r="AZ3" s="7"/>
      <c r="CP3" s="340"/>
      <c r="CQ3" s="340"/>
      <c r="CR3" s="753" t="s">
        <v>0</v>
      </c>
      <c r="CS3" s="753"/>
      <c r="CT3" s="753"/>
      <c r="CU3" s="753"/>
      <c r="CV3" s="340"/>
      <c r="CW3" s="340"/>
      <c r="CX3" s="340"/>
      <c r="CY3" s="340"/>
      <c r="CZ3" s="340"/>
      <c r="DA3" s="340"/>
    </row>
    <row r="4" spans="1:112" ht="3.2" customHeight="1">
      <c r="G4" s="753"/>
      <c r="H4" s="753"/>
      <c r="I4" s="753"/>
      <c r="J4" s="753"/>
      <c r="K4" s="753"/>
      <c r="L4" s="753"/>
      <c r="M4" s="753"/>
      <c r="N4" s="753"/>
      <c r="O4" s="753"/>
      <c r="P4" s="753"/>
      <c r="Q4" s="753"/>
      <c r="R4" s="1204"/>
      <c r="S4" s="1204"/>
      <c r="T4" s="1204"/>
      <c r="U4" s="1204"/>
      <c r="V4" s="1204"/>
      <c r="W4" s="1204"/>
      <c r="X4" s="1204"/>
      <c r="Y4" s="1204"/>
      <c r="Z4" s="1204"/>
      <c r="AA4" s="1204"/>
      <c r="AB4" s="1204"/>
      <c r="AC4" s="1204"/>
      <c r="AD4" s="1204"/>
      <c r="AE4" s="1304"/>
      <c r="AF4" s="1304"/>
      <c r="AG4" s="1304"/>
      <c r="AH4" s="1304"/>
      <c r="AI4" s="1304"/>
      <c r="AJ4" s="1304"/>
      <c r="AK4" s="1304"/>
      <c r="AL4" s="1304"/>
      <c r="AM4" s="1304"/>
      <c r="AN4" s="1304"/>
      <c r="AO4" s="1304"/>
      <c r="AP4" s="1304"/>
      <c r="AQ4" s="1304"/>
      <c r="AR4" s="1304"/>
      <c r="AS4" s="1304"/>
      <c r="AT4" s="1304"/>
      <c r="AU4" s="1304"/>
      <c r="AV4" s="1304"/>
      <c r="AW4" s="7"/>
      <c r="AX4" s="7"/>
      <c r="AY4" s="7"/>
      <c r="AZ4" s="7"/>
      <c r="CP4" s="340"/>
      <c r="CQ4" s="340"/>
      <c r="CR4" s="753"/>
      <c r="CS4" s="753"/>
      <c r="CT4" s="753"/>
      <c r="CU4" s="753"/>
      <c r="CV4" s="340"/>
      <c r="CW4" s="340"/>
      <c r="CX4" s="340"/>
      <c r="CY4" s="340"/>
      <c r="CZ4" s="340"/>
      <c r="DA4" s="340"/>
    </row>
    <row r="5" spans="1:112" ht="3.2" customHeight="1">
      <c r="G5" s="753"/>
      <c r="H5" s="753"/>
      <c r="I5" s="753"/>
      <c r="J5" s="753"/>
      <c r="K5" s="753"/>
      <c r="L5" s="753"/>
      <c r="M5" s="753"/>
      <c r="N5" s="753"/>
      <c r="O5" s="753"/>
      <c r="P5" s="753"/>
      <c r="Q5" s="753"/>
      <c r="R5" s="1204"/>
      <c r="S5" s="1204"/>
      <c r="T5" s="1204"/>
      <c r="U5" s="1204"/>
      <c r="V5" s="1204"/>
      <c r="W5" s="1204"/>
      <c r="X5" s="1204"/>
      <c r="Y5" s="1204"/>
      <c r="Z5" s="1204"/>
      <c r="AA5" s="1204"/>
      <c r="AB5" s="1204"/>
      <c r="AC5" s="1204"/>
      <c r="AD5" s="1204"/>
      <c r="AE5" s="1304"/>
      <c r="AF5" s="1304"/>
      <c r="AG5" s="1304"/>
      <c r="AH5" s="1304"/>
      <c r="AI5" s="1304"/>
      <c r="AJ5" s="1304"/>
      <c r="AK5" s="1304"/>
      <c r="AL5" s="1304"/>
      <c r="AM5" s="1304"/>
      <c r="AN5" s="1304"/>
      <c r="AO5" s="1304"/>
      <c r="AP5" s="1304"/>
      <c r="AQ5" s="1304"/>
      <c r="AR5" s="1304"/>
      <c r="AS5" s="1304"/>
      <c r="AT5" s="1304"/>
      <c r="AU5" s="1304"/>
      <c r="AV5" s="1304"/>
      <c r="AW5" s="7"/>
      <c r="AX5" s="7"/>
      <c r="AY5" s="7"/>
      <c r="AZ5" s="7"/>
      <c r="CP5" s="340"/>
      <c r="CQ5" s="340"/>
      <c r="CR5" s="753"/>
      <c r="CS5" s="753"/>
      <c r="CT5" s="753"/>
      <c r="CU5" s="753"/>
      <c r="CV5" s="340"/>
      <c r="CW5" s="340"/>
      <c r="CX5" s="340"/>
      <c r="CY5" s="340"/>
      <c r="CZ5" s="340"/>
      <c r="DA5" s="340"/>
      <c r="DE5" s="1203" t="s">
        <v>324</v>
      </c>
      <c r="DF5" s="1203"/>
      <c r="DG5" s="1203"/>
      <c r="DH5" s="1203"/>
    </row>
    <row r="6" spans="1:112" ht="3.2" customHeight="1">
      <c r="G6" s="753"/>
      <c r="H6" s="753"/>
      <c r="I6" s="753"/>
      <c r="J6" s="753"/>
      <c r="K6" s="753"/>
      <c r="L6" s="753"/>
      <c r="M6" s="753"/>
      <c r="N6" s="753"/>
      <c r="O6" s="753"/>
      <c r="P6" s="753"/>
      <c r="Q6" s="753"/>
      <c r="R6" s="1204" t="s">
        <v>146</v>
      </c>
      <c r="S6" s="1204"/>
      <c r="T6" s="1204"/>
      <c r="U6" s="1204"/>
      <c r="V6" s="1204"/>
      <c r="W6" s="1204"/>
      <c r="X6" s="1204"/>
      <c r="Y6" s="1204"/>
      <c r="Z6" s="1204"/>
      <c r="AA6" s="1204"/>
      <c r="AB6" s="1204"/>
      <c r="AC6" s="1204"/>
      <c r="AD6" s="1204"/>
      <c r="AE6" s="1304"/>
      <c r="AF6" s="1304"/>
      <c r="AG6" s="1304"/>
      <c r="AH6" s="1304"/>
      <c r="AI6" s="1304"/>
      <c r="AJ6" s="1304"/>
      <c r="AK6" s="1304"/>
      <c r="AL6" s="1304"/>
      <c r="AM6" s="1304"/>
      <c r="AN6" s="1304"/>
      <c r="AO6" s="1304"/>
      <c r="AP6" s="1304"/>
      <c r="AQ6" s="1304"/>
      <c r="AR6" s="1304"/>
      <c r="AS6" s="1304"/>
      <c r="AT6" s="1304"/>
      <c r="AU6" s="1304"/>
      <c r="AV6" s="1304"/>
      <c r="AW6" s="7"/>
      <c r="AX6" s="7"/>
      <c r="AY6" s="7"/>
      <c r="AZ6" s="7"/>
      <c r="CP6" s="340"/>
      <c r="CQ6" s="340"/>
      <c r="CR6" s="753"/>
      <c r="CS6" s="753"/>
      <c r="CT6" s="753"/>
      <c r="CU6" s="753"/>
      <c r="CV6" s="340"/>
      <c r="CW6" s="340"/>
      <c r="CX6" s="340"/>
      <c r="CY6" s="340"/>
      <c r="CZ6" s="340"/>
      <c r="DA6" s="340"/>
      <c r="DE6" s="1203"/>
      <c r="DF6" s="1203"/>
      <c r="DG6" s="1203"/>
      <c r="DH6" s="1203"/>
    </row>
    <row r="7" spans="1:112" ht="3.2" customHeight="1">
      <c r="G7" s="753"/>
      <c r="H7" s="753"/>
      <c r="I7" s="753"/>
      <c r="J7" s="753"/>
      <c r="K7" s="753"/>
      <c r="L7" s="753"/>
      <c r="M7" s="753"/>
      <c r="N7" s="753"/>
      <c r="O7" s="753"/>
      <c r="P7" s="753"/>
      <c r="Q7" s="753"/>
      <c r="R7" s="1204"/>
      <c r="S7" s="1204"/>
      <c r="T7" s="1204"/>
      <c r="U7" s="1204"/>
      <c r="V7" s="1204"/>
      <c r="W7" s="1204"/>
      <c r="X7" s="1204"/>
      <c r="Y7" s="1204"/>
      <c r="Z7" s="1204"/>
      <c r="AA7" s="1204"/>
      <c r="AB7" s="1204"/>
      <c r="AC7" s="1204"/>
      <c r="AD7" s="1204"/>
      <c r="AE7" s="1304"/>
      <c r="AF7" s="1304"/>
      <c r="AG7" s="1304"/>
      <c r="AH7" s="1304"/>
      <c r="AI7" s="1304"/>
      <c r="AJ7" s="1304"/>
      <c r="AK7" s="1304"/>
      <c r="AL7" s="1304"/>
      <c r="AM7" s="1304"/>
      <c r="AN7" s="1304"/>
      <c r="AO7" s="1304"/>
      <c r="AP7" s="1304"/>
      <c r="AQ7" s="1304"/>
      <c r="AR7" s="1304"/>
      <c r="AS7" s="1304"/>
      <c r="AT7" s="1304"/>
      <c r="AU7" s="1304"/>
      <c r="AV7" s="1304"/>
      <c r="AW7" s="7"/>
      <c r="AX7" s="7"/>
      <c r="AY7" s="7"/>
      <c r="AZ7" s="7"/>
      <c r="BA7" s="257"/>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c r="CA7" s="257"/>
      <c r="CB7" s="257"/>
      <c r="CC7" s="257"/>
      <c r="CD7" s="257"/>
      <c r="CE7" s="257"/>
      <c r="CF7" s="257"/>
      <c r="CG7" s="257"/>
      <c r="CH7" s="257"/>
      <c r="CI7" s="257"/>
      <c r="CJ7" s="257"/>
      <c r="CK7" s="257"/>
      <c r="CP7" s="372"/>
      <c r="CQ7" s="372"/>
      <c r="CR7" s="1047"/>
      <c r="CS7" s="1047"/>
      <c r="CT7" s="1047"/>
      <c r="CU7" s="1047"/>
      <c r="CV7" s="372"/>
      <c r="CW7" s="372"/>
      <c r="CX7" s="372"/>
      <c r="CY7" s="372"/>
      <c r="CZ7" s="372"/>
      <c r="DA7" s="372"/>
      <c r="DE7" s="1203"/>
      <c r="DF7" s="1203"/>
      <c r="DG7" s="1203"/>
      <c r="DH7" s="1203"/>
    </row>
    <row r="8" spans="1:112" ht="3" customHeight="1">
      <c r="G8" s="753"/>
      <c r="H8" s="753"/>
      <c r="I8" s="753"/>
      <c r="J8" s="753"/>
      <c r="K8" s="753"/>
      <c r="L8" s="753"/>
      <c r="M8" s="753"/>
      <c r="N8" s="753"/>
      <c r="O8" s="753"/>
      <c r="P8" s="753"/>
      <c r="Q8" s="753"/>
      <c r="R8" s="1204"/>
      <c r="S8" s="1204"/>
      <c r="T8" s="1204"/>
      <c r="U8" s="1204"/>
      <c r="V8" s="1204"/>
      <c r="W8" s="1204"/>
      <c r="X8" s="1204"/>
      <c r="Y8" s="1204"/>
      <c r="Z8" s="1204"/>
      <c r="AA8" s="1204"/>
      <c r="AB8" s="1204"/>
      <c r="AC8" s="1204"/>
      <c r="AD8" s="1204"/>
      <c r="AE8" s="1304"/>
      <c r="AF8" s="1304"/>
      <c r="AG8" s="1304"/>
      <c r="AH8" s="1304"/>
      <c r="AI8" s="1304"/>
      <c r="AJ8" s="1304"/>
      <c r="AK8" s="1304"/>
      <c r="AL8" s="1304"/>
      <c r="AM8" s="1304"/>
      <c r="AN8" s="1304"/>
      <c r="AO8" s="1304"/>
      <c r="AP8" s="1304"/>
      <c r="AQ8" s="1304"/>
      <c r="AR8" s="1304"/>
      <c r="AS8" s="1304"/>
      <c r="AT8" s="1304"/>
      <c r="AU8" s="1304"/>
      <c r="AV8" s="1304"/>
      <c r="AW8" s="7"/>
      <c r="AX8" s="7"/>
      <c r="AY8" s="7"/>
      <c r="AZ8" s="7"/>
      <c r="BA8" s="257"/>
      <c r="BB8" s="257"/>
      <c r="BC8" s="257"/>
      <c r="BD8" s="257"/>
      <c r="BE8" s="257"/>
      <c r="BF8" s="257"/>
      <c r="BG8" s="257"/>
      <c r="BH8" s="257"/>
      <c r="BK8" s="1205" t="s">
        <v>3</v>
      </c>
      <c r="BL8" s="1206"/>
      <c r="BM8" s="1206"/>
      <c r="BN8" s="1206"/>
      <c r="BO8" s="1206"/>
      <c r="BP8" s="1206"/>
      <c r="BQ8" s="1206"/>
      <c r="BR8" s="1206"/>
      <c r="BS8" s="1206"/>
      <c r="BT8" s="1207"/>
      <c r="BU8" s="1214"/>
      <c r="BV8" s="1215"/>
      <c r="BW8" s="1215"/>
      <c r="BX8" s="1215"/>
      <c r="BY8" s="1215"/>
      <c r="BZ8" s="1215"/>
      <c r="CA8" s="1215"/>
      <c r="CB8" s="1215"/>
      <c r="CC8" s="1215"/>
      <c r="CD8" s="1215"/>
      <c r="CE8" s="1215"/>
      <c r="CF8" s="1215"/>
      <c r="CG8" s="1215"/>
      <c r="CH8" s="1215"/>
      <c r="CI8" s="1215"/>
      <c r="CJ8" s="1215"/>
      <c r="CK8" s="1215"/>
      <c r="CL8" s="1215"/>
      <c r="CM8" s="1215"/>
      <c r="CN8" s="1215"/>
      <c r="CO8" s="1215"/>
      <c r="CP8" s="1215"/>
      <c r="CQ8" s="1215"/>
      <c r="CR8" s="1215"/>
      <c r="CS8" s="1215"/>
      <c r="CT8" s="1215"/>
      <c r="CU8" s="1216"/>
      <c r="CV8" s="379"/>
      <c r="CW8" s="379"/>
      <c r="CX8" s="379"/>
      <c r="CY8" s="379"/>
      <c r="CZ8" s="379"/>
      <c r="DA8" s="379"/>
      <c r="DE8" s="1203"/>
      <c r="DF8" s="1203"/>
      <c r="DG8" s="1203"/>
      <c r="DH8" s="1203"/>
    </row>
    <row r="9" spans="1:112" ht="3" customHeight="1">
      <c r="G9" s="753"/>
      <c r="H9" s="753"/>
      <c r="I9" s="753"/>
      <c r="J9" s="753"/>
      <c r="K9" s="753"/>
      <c r="L9" s="753"/>
      <c r="M9" s="753"/>
      <c r="N9" s="753"/>
      <c r="O9" s="753"/>
      <c r="P9" s="753"/>
      <c r="Q9" s="753"/>
      <c r="R9" s="1204"/>
      <c r="S9" s="1204"/>
      <c r="T9" s="1204"/>
      <c r="U9" s="1204"/>
      <c r="V9" s="1204"/>
      <c r="W9" s="1204"/>
      <c r="X9" s="1204"/>
      <c r="Y9" s="1204"/>
      <c r="Z9" s="1204"/>
      <c r="AA9" s="1204"/>
      <c r="AB9" s="1204"/>
      <c r="AC9" s="1204"/>
      <c r="AD9" s="1204"/>
      <c r="AE9" s="1304"/>
      <c r="AF9" s="1304"/>
      <c r="AG9" s="1304"/>
      <c r="AH9" s="1304"/>
      <c r="AI9" s="1304"/>
      <c r="AJ9" s="1304"/>
      <c r="AK9" s="1304"/>
      <c r="AL9" s="1304"/>
      <c r="AM9" s="1304"/>
      <c r="AN9" s="1304"/>
      <c r="AO9" s="1304"/>
      <c r="AP9" s="1304"/>
      <c r="AQ9" s="1304"/>
      <c r="AR9" s="1304"/>
      <c r="AS9" s="1304"/>
      <c r="AT9" s="1304"/>
      <c r="AU9" s="1304"/>
      <c r="AV9" s="1304"/>
      <c r="AW9" s="7"/>
      <c r="AX9" s="7"/>
      <c r="AY9" s="7"/>
      <c r="AZ9" s="7"/>
      <c r="BA9" s="257"/>
      <c r="BB9" s="257"/>
      <c r="BC9" s="257"/>
      <c r="BD9" s="257"/>
      <c r="BE9" s="257"/>
      <c r="BF9" s="257"/>
      <c r="BG9" s="257"/>
      <c r="BH9" s="257"/>
      <c r="BK9" s="1208"/>
      <c r="BL9" s="1209"/>
      <c r="BM9" s="1209"/>
      <c r="BN9" s="1209"/>
      <c r="BO9" s="1209"/>
      <c r="BP9" s="1209"/>
      <c r="BQ9" s="1209"/>
      <c r="BR9" s="1209"/>
      <c r="BS9" s="1209"/>
      <c r="BT9" s="1210"/>
      <c r="BU9" s="1217"/>
      <c r="BV9" s="1218"/>
      <c r="BW9" s="1218"/>
      <c r="BX9" s="1218"/>
      <c r="BY9" s="1218"/>
      <c r="BZ9" s="1218"/>
      <c r="CA9" s="1218"/>
      <c r="CB9" s="1218"/>
      <c r="CC9" s="1218"/>
      <c r="CD9" s="1218"/>
      <c r="CE9" s="1218"/>
      <c r="CF9" s="1218"/>
      <c r="CG9" s="1218"/>
      <c r="CH9" s="1218"/>
      <c r="CI9" s="1218"/>
      <c r="CJ9" s="1218"/>
      <c r="CK9" s="1218"/>
      <c r="CL9" s="1218"/>
      <c r="CM9" s="1218"/>
      <c r="CN9" s="1218"/>
      <c r="CO9" s="1218"/>
      <c r="CP9" s="1218"/>
      <c r="CQ9" s="1218"/>
      <c r="CR9" s="1218"/>
      <c r="CS9" s="1218"/>
      <c r="CT9" s="1218"/>
      <c r="CU9" s="1219"/>
      <c r="CV9" s="379"/>
      <c r="CW9" s="379"/>
      <c r="CX9" s="379"/>
      <c r="CY9" s="379"/>
      <c r="CZ9" s="379"/>
      <c r="DA9" s="379"/>
      <c r="DE9" s="1203"/>
      <c r="DF9" s="1203"/>
      <c r="DG9" s="1203"/>
      <c r="DH9" s="1203"/>
    </row>
    <row r="10" spans="1:112" ht="3" customHeight="1">
      <c r="G10" s="753"/>
      <c r="H10" s="753"/>
      <c r="I10" s="753"/>
      <c r="J10" s="753"/>
      <c r="K10" s="753"/>
      <c r="L10" s="753"/>
      <c r="M10" s="753"/>
      <c r="N10" s="753"/>
      <c r="O10" s="753"/>
      <c r="P10" s="753"/>
      <c r="Q10" s="753"/>
      <c r="R10" s="1204"/>
      <c r="S10" s="1204"/>
      <c r="T10" s="1204"/>
      <c r="U10" s="1204"/>
      <c r="V10" s="1204"/>
      <c r="W10" s="1204"/>
      <c r="X10" s="1204"/>
      <c r="Y10" s="1204"/>
      <c r="Z10" s="1204"/>
      <c r="AA10" s="1204"/>
      <c r="AB10" s="1204"/>
      <c r="AC10" s="1204"/>
      <c r="AD10" s="1204"/>
      <c r="AE10" s="1304"/>
      <c r="AF10" s="1304"/>
      <c r="AG10" s="1304"/>
      <c r="AH10" s="1304"/>
      <c r="AI10" s="1304"/>
      <c r="AJ10" s="1304"/>
      <c r="AK10" s="1304"/>
      <c r="AL10" s="1304"/>
      <c r="AM10" s="1304"/>
      <c r="AN10" s="1304"/>
      <c r="AO10" s="1304"/>
      <c r="AP10" s="1304"/>
      <c r="AQ10" s="1304"/>
      <c r="AR10" s="1304"/>
      <c r="AS10" s="1304"/>
      <c r="AT10" s="1304"/>
      <c r="AU10" s="1304"/>
      <c r="AV10" s="1304"/>
      <c r="AW10" s="7"/>
      <c r="AX10" s="7"/>
      <c r="AY10" s="7"/>
      <c r="AZ10" s="7"/>
      <c r="BA10" s="257"/>
      <c r="BB10" s="257"/>
      <c r="BC10" s="257"/>
      <c r="BD10" s="257"/>
      <c r="BE10" s="257"/>
      <c r="BF10" s="257"/>
      <c r="BG10" s="257"/>
      <c r="BH10" s="257"/>
      <c r="BK10" s="1208"/>
      <c r="BL10" s="1209"/>
      <c r="BM10" s="1209"/>
      <c r="BN10" s="1209"/>
      <c r="BO10" s="1209"/>
      <c r="BP10" s="1209"/>
      <c r="BQ10" s="1209"/>
      <c r="BR10" s="1209"/>
      <c r="BS10" s="1209"/>
      <c r="BT10" s="1210"/>
      <c r="BU10" s="1217"/>
      <c r="BV10" s="1218"/>
      <c r="BW10" s="1218"/>
      <c r="BX10" s="1218"/>
      <c r="BY10" s="1218"/>
      <c r="BZ10" s="1218"/>
      <c r="CA10" s="1218"/>
      <c r="CB10" s="1218"/>
      <c r="CC10" s="1218"/>
      <c r="CD10" s="1218"/>
      <c r="CE10" s="1218"/>
      <c r="CF10" s="1218"/>
      <c r="CG10" s="1218"/>
      <c r="CH10" s="1218"/>
      <c r="CI10" s="1218"/>
      <c r="CJ10" s="1218"/>
      <c r="CK10" s="1218"/>
      <c r="CL10" s="1218"/>
      <c r="CM10" s="1218"/>
      <c r="CN10" s="1218"/>
      <c r="CO10" s="1218"/>
      <c r="CP10" s="1218"/>
      <c r="CQ10" s="1218"/>
      <c r="CR10" s="1218"/>
      <c r="CS10" s="1218"/>
      <c r="CT10" s="1218"/>
      <c r="CU10" s="1219"/>
      <c r="CV10" s="379"/>
      <c r="CW10" s="379"/>
      <c r="CX10" s="379"/>
      <c r="CY10" s="379"/>
      <c r="CZ10" s="379"/>
      <c r="DA10" s="379"/>
      <c r="DE10" s="1203"/>
      <c r="DF10" s="1203"/>
      <c r="DG10" s="1203"/>
      <c r="DH10" s="1203"/>
    </row>
    <row r="11" spans="1:112" ht="3" customHeight="1">
      <c r="G11" s="340"/>
      <c r="H11" s="340"/>
      <c r="I11" s="340"/>
      <c r="J11" s="340"/>
      <c r="K11" s="340"/>
      <c r="L11" s="340"/>
      <c r="M11" s="340"/>
      <c r="N11" s="340"/>
      <c r="O11" s="340"/>
      <c r="P11" s="340"/>
      <c r="Q11" s="340"/>
      <c r="R11" s="374"/>
      <c r="S11" s="374"/>
      <c r="T11" s="374"/>
      <c r="U11" s="374"/>
      <c r="V11" s="374"/>
      <c r="W11" s="374"/>
      <c r="X11" s="374"/>
      <c r="Y11" s="374"/>
      <c r="Z11" s="374"/>
      <c r="AA11" s="374"/>
      <c r="AB11" s="374"/>
      <c r="AC11" s="374"/>
      <c r="AD11" s="374"/>
      <c r="AE11" s="375"/>
      <c r="AF11" s="375"/>
      <c r="AG11" s="375"/>
      <c r="AH11" s="375"/>
      <c r="AI11" s="375"/>
      <c r="AJ11" s="375"/>
      <c r="AK11" s="375"/>
      <c r="AL11" s="375"/>
      <c r="AM11" s="375"/>
      <c r="AN11" s="375"/>
      <c r="AO11" s="375"/>
      <c r="AP11" s="375"/>
      <c r="AQ11" s="375"/>
      <c r="AR11" s="375"/>
      <c r="AS11" s="375"/>
      <c r="AT11" s="375"/>
      <c r="AU11" s="375"/>
      <c r="AV11" s="375"/>
      <c r="AW11" s="7"/>
      <c r="AX11" s="7"/>
      <c r="AY11" s="7"/>
      <c r="AZ11" s="7"/>
      <c r="BA11" s="257"/>
      <c r="BB11" s="257"/>
      <c r="BC11" s="257"/>
      <c r="BD11" s="257"/>
      <c r="BE11" s="257"/>
      <c r="BF11" s="257"/>
      <c r="BG11" s="257"/>
      <c r="BH11" s="257"/>
      <c r="BK11" s="1208"/>
      <c r="BL11" s="1209"/>
      <c r="BM11" s="1209"/>
      <c r="BN11" s="1209"/>
      <c r="BO11" s="1209"/>
      <c r="BP11" s="1209"/>
      <c r="BQ11" s="1209"/>
      <c r="BR11" s="1209"/>
      <c r="BS11" s="1209"/>
      <c r="BT11" s="1210"/>
      <c r="BU11" s="1217"/>
      <c r="BV11" s="1218"/>
      <c r="BW11" s="1218"/>
      <c r="BX11" s="1218"/>
      <c r="BY11" s="1218"/>
      <c r="BZ11" s="1218"/>
      <c r="CA11" s="1218"/>
      <c r="CB11" s="1218"/>
      <c r="CC11" s="1218"/>
      <c r="CD11" s="1218"/>
      <c r="CE11" s="1218"/>
      <c r="CF11" s="1218"/>
      <c r="CG11" s="1218"/>
      <c r="CH11" s="1218"/>
      <c r="CI11" s="1218"/>
      <c r="CJ11" s="1218"/>
      <c r="CK11" s="1218"/>
      <c r="CL11" s="1218"/>
      <c r="CM11" s="1218"/>
      <c r="CN11" s="1218"/>
      <c r="CO11" s="1218"/>
      <c r="CP11" s="1218"/>
      <c r="CQ11" s="1218"/>
      <c r="CR11" s="1218"/>
      <c r="CS11" s="1218"/>
      <c r="CT11" s="1218"/>
      <c r="CU11" s="1219"/>
      <c r="CV11" s="379"/>
      <c r="CW11" s="379"/>
      <c r="CX11" s="379"/>
      <c r="CY11" s="379"/>
      <c r="CZ11" s="379"/>
      <c r="DA11" s="379"/>
      <c r="DE11" s="373"/>
      <c r="DF11" s="373"/>
      <c r="DG11" s="373"/>
      <c r="DH11" s="373"/>
    </row>
    <row r="12" spans="1:112" ht="3" customHeight="1">
      <c r="G12" s="340"/>
      <c r="H12" s="340"/>
      <c r="I12" s="340"/>
      <c r="J12" s="340"/>
      <c r="K12" s="340"/>
      <c r="L12" s="340"/>
      <c r="M12" s="340"/>
      <c r="N12" s="340"/>
      <c r="O12" s="340"/>
      <c r="P12" s="340"/>
      <c r="Q12" s="340"/>
      <c r="R12" s="374"/>
      <c r="S12" s="374"/>
      <c r="T12" s="374"/>
      <c r="U12" s="374"/>
      <c r="V12" s="374"/>
      <c r="W12" s="374"/>
      <c r="X12" s="374"/>
      <c r="Y12" s="374"/>
      <c r="Z12" s="374"/>
      <c r="AA12" s="374"/>
      <c r="AB12" s="374"/>
      <c r="AC12" s="374"/>
      <c r="AD12" s="374"/>
      <c r="AE12" s="375"/>
      <c r="AF12" s="375"/>
      <c r="AG12" s="375"/>
      <c r="AH12" s="375"/>
      <c r="AI12" s="375"/>
      <c r="AJ12" s="375"/>
      <c r="AK12" s="375"/>
      <c r="AL12" s="375"/>
      <c r="AM12" s="375"/>
      <c r="AN12" s="375"/>
      <c r="AO12" s="375"/>
      <c r="AP12" s="375"/>
      <c r="AQ12" s="375"/>
      <c r="AR12" s="375"/>
      <c r="AS12" s="375"/>
      <c r="AT12" s="375"/>
      <c r="AU12" s="375"/>
      <c r="AV12" s="375"/>
      <c r="AW12" s="7"/>
      <c r="AX12" s="7"/>
      <c r="AY12" s="7"/>
      <c r="AZ12" s="7"/>
      <c r="BA12" s="257"/>
      <c r="BB12" s="257"/>
      <c r="BC12" s="257"/>
      <c r="BD12" s="257"/>
      <c r="BE12" s="257"/>
      <c r="BF12" s="257"/>
      <c r="BG12" s="257"/>
      <c r="BH12" s="257"/>
      <c r="BK12" s="1208"/>
      <c r="BL12" s="1209"/>
      <c r="BM12" s="1209"/>
      <c r="BN12" s="1209"/>
      <c r="BO12" s="1209"/>
      <c r="BP12" s="1209"/>
      <c r="BQ12" s="1209"/>
      <c r="BR12" s="1209"/>
      <c r="BS12" s="1209"/>
      <c r="BT12" s="1210"/>
      <c r="BU12" s="1217"/>
      <c r="BV12" s="1218"/>
      <c r="BW12" s="1218"/>
      <c r="BX12" s="1218"/>
      <c r="BY12" s="1218"/>
      <c r="BZ12" s="1218"/>
      <c r="CA12" s="1218"/>
      <c r="CB12" s="1218"/>
      <c r="CC12" s="1218"/>
      <c r="CD12" s="1218"/>
      <c r="CE12" s="1218"/>
      <c r="CF12" s="1218"/>
      <c r="CG12" s="1218"/>
      <c r="CH12" s="1218"/>
      <c r="CI12" s="1218"/>
      <c r="CJ12" s="1218"/>
      <c r="CK12" s="1218"/>
      <c r="CL12" s="1218"/>
      <c r="CM12" s="1218"/>
      <c r="CN12" s="1218"/>
      <c r="CO12" s="1218"/>
      <c r="CP12" s="1218"/>
      <c r="CQ12" s="1218"/>
      <c r="CR12" s="1218"/>
      <c r="CS12" s="1218"/>
      <c r="CT12" s="1218"/>
      <c r="CU12" s="1219"/>
      <c r="CV12" s="379"/>
      <c r="CW12" s="379"/>
      <c r="CX12" s="379"/>
      <c r="CY12" s="379"/>
      <c r="CZ12" s="379"/>
      <c r="DA12" s="379"/>
      <c r="DE12" s="373"/>
      <c r="DF12" s="373"/>
      <c r="DG12" s="373"/>
      <c r="DH12" s="373"/>
    </row>
    <row r="13" spans="1:112" ht="3" customHeight="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257"/>
      <c r="BB13" s="257"/>
      <c r="BC13" s="257"/>
      <c r="BD13" s="257"/>
      <c r="BE13" s="257"/>
      <c r="BF13" s="257"/>
      <c r="BG13" s="257"/>
      <c r="BH13" s="257"/>
      <c r="BK13" s="1211"/>
      <c r="BL13" s="1212"/>
      <c r="BM13" s="1212"/>
      <c r="BN13" s="1212"/>
      <c r="BO13" s="1212"/>
      <c r="BP13" s="1212"/>
      <c r="BQ13" s="1212"/>
      <c r="BR13" s="1212"/>
      <c r="BS13" s="1212"/>
      <c r="BT13" s="1213"/>
      <c r="BU13" s="1220"/>
      <c r="BV13" s="1221"/>
      <c r="BW13" s="1221"/>
      <c r="BX13" s="1221"/>
      <c r="BY13" s="1221"/>
      <c r="BZ13" s="1221"/>
      <c r="CA13" s="1221"/>
      <c r="CB13" s="1221"/>
      <c r="CC13" s="1221"/>
      <c r="CD13" s="1221"/>
      <c r="CE13" s="1221"/>
      <c r="CF13" s="1221"/>
      <c r="CG13" s="1221"/>
      <c r="CH13" s="1221"/>
      <c r="CI13" s="1221"/>
      <c r="CJ13" s="1221"/>
      <c r="CK13" s="1221"/>
      <c r="CL13" s="1221"/>
      <c r="CM13" s="1221"/>
      <c r="CN13" s="1221"/>
      <c r="CO13" s="1221"/>
      <c r="CP13" s="1221"/>
      <c r="CQ13" s="1221"/>
      <c r="CR13" s="1221"/>
      <c r="CS13" s="1221"/>
      <c r="CT13" s="1221"/>
      <c r="CU13" s="1222"/>
      <c r="CV13" s="379"/>
      <c r="CW13" s="379"/>
      <c r="CX13" s="379"/>
      <c r="CY13" s="379"/>
      <c r="CZ13" s="379"/>
      <c r="DA13" s="379"/>
    </row>
    <row r="14" spans="1:112" ht="6.2" customHeight="1">
      <c r="A14" s="1169" t="s">
        <v>333</v>
      </c>
      <c r="B14" s="1169"/>
      <c r="C14" s="1169"/>
      <c r="D14" s="1170" t="str">
        <f>'計算シート（非表示）'!B1</f>
        <v>飯田市</v>
      </c>
      <c r="E14" s="1171"/>
      <c r="F14" s="1171"/>
      <c r="G14" s="1171"/>
      <c r="H14" s="1171"/>
      <c r="I14" s="1171"/>
      <c r="J14" s="1254"/>
      <c r="K14" s="1256" t="s">
        <v>1</v>
      </c>
      <c r="L14" s="1257"/>
      <c r="M14" s="1257"/>
      <c r="N14" s="1257"/>
      <c r="O14" s="1257"/>
      <c r="P14" s="1257"/>
      <c r="Q14" s="1257"/>
      <c r="R14" s="1257"/>
      <c r="S14" s="1258" t="str">
        <f>IF(入力シート!I8&lt;&gt;"",入力シート!I8,"")</f>
        <v/>
      </c>
      <c r="T14" s="1259"/>
      <c r="U14" s="1259"/>
      <c r="V14" s="1259"/>
      <c r="W14" s="1259"/>
      <c r="X14" s="1259"/>
      <c r="Y14" s="1259"/>
      <c r="Z14" s="1259"/>
      <c r="AA14" s="1259"/>
      <c r="AB14" s="1259"/>
      <c r="AC14" s="1259"/>
      <c r="AD14" s="1259"/>
      <c r="AE14" s="1259"/>
      <c r="AF14" s="1259"/>
      <c r="AG14" s="1259"/>
      <c r="AH14" s="1259"/>
      <c r="AI14" s="1259"/>
      <c r="AJ14" s="1259"/>
      <c r="AK14" s="1259"/>
      <c r="AL14" s="1259"/>
      <c r="AM14" s="1259"/>
      <c r="AN14" s="1259"/>
      <c r="AO14" s="1259"/>
      <c r="AP14" s="1259"/>
      <c r="AQ14" s="1259"/>
      <c r="AR14" s="1259"/>
      <c r="AS14" s="1259"/>
      <c r="AT14" s="1259"/>
      <c r="AU14" s="1259"/>
      <c r="AV14" s="1259"/>
      <c r="AW14" s="1259"/>
      <c r="AX14" s="1259"/>
      <c r="AY14" s="1259"/>
      <c r="AZ14" s="1259"/>
      <c r="BA14" s="1259"/>
      <c r="BB14" s="1259"/>
      <c r="BC14" s="1259"/>
      <c r="BD14" s="1259"/>
      <c r="BE14" s="1259"/>
      <c r="BF14" s="1259"/>
      <c r="BG14" s="1259"/>
      <c r="BH14" s="1259"/>
      <c r="BI14" s="1259"/>
      <c r="BJ14" s="1260"/>
      <c r="BK14" s="1223" t="s">
        <v>4</v>
      </c>
      <c r="BL14" s="1224"/>
      <c r="BM14" s="1224"/>
      <c r="BN14" s="1224"/>
      <c r="BO14" s="1224"/>
      <c r="BP14" s="1224"/>
      <c r="BQ14" s="1224"/>
      <c r="BR14" s="1224"/>
      <c r="BS14" s="1224"/>
      <c r="BT14" s="1225"/>
      <c r="BU14" s="1223" t="str">
        <f>IF(入力シート!I21&lt;&gt;"",入力シート!I21,"")</f>
        <v/>
      </c>
      <c r="BV14" s="1224"/>
      <c r="BW14" s="1224"/>
      <c r="BX14" s="1224"/>
      <c r="BY14" s="1224"/>
      <c r="BZ14" s="1224"/>
      <c r="CA14" s="1224"/>
      <c r="CB14" s="1224"/>
      <c r="CC14" s="1224"/>
      <c r="CD14" s="1224"/>
      <c r="CE14" s="1224"/>
      <c r="CF14" s="1224"/>
      <c r="CG14" s="1224"/>
      <c r="CH14" s="1224"/>
      <c r="CI14" s="1224"/>
      <c r="CJ14" s="1224"/>
      <c r="CK14" s="1224"/>
      <c r="CL14" s="1224"/>
      <c r="CM14" s="1224"/>
      <c r="CN14" s="1224"/>
      <c r="CO14" s="1224"/>
      <c r="CP14" s="1224"/>
      <c r="CQ14" s="1224"/>
      <c r="CR14" s="1224"/>
      <c r="CS14" s="1224"/>
      <c r="CT14" s="1224"/>
      <c r="CU14" s="1225"/>
      <c r="CV14" s="379"/>
      <c r="CW14" s="379"/>
      <c r="CX14" s="379"/>
      <c r="CY14" s="379"/>
      <c r="CZ14" s="379"/>
      <c r="DA14" s="379"/>
    </row>
    <row r="15" spans="1:112" ht="6.2" customHeight="1">
      <c r="A15" s="1169"/>
      <c r="B15" s="1169"/>
      <c r="C15" s="1169"/>
      <c r="D15" s="1172"/>
      <c r="E15" s="1173"/>
      <c r="F15" s="1173"/>
      <c r="G15" s="1173"/>
      <c r="H15" s="1173"/>
      <c r="I15" s="1173"/>
      <c r="J15" s="1255"/>
      <c r="K15" s="1257"/>
      <c r="L15" s="1257"/>
      <c r="M15" s="1257"/>
      <c r="N15" s="1257"/>
      <c r="O15" s="1257"/>
      <c r="P15" s="1257"/>
      <c r="Q15" s="1257"/>
      <c r="R15" s="1257"/>
      <c r="S15" s="1261"/>
      <c r="T15" s="1262"/>
      <c r="U15" s="1262"/>
      <c r="V15" s="1262"/>
      <c r="W15" s="1262"/>
      <c r="X15" s="1262"/>
      <c r="Y15" s="1262"/>
      <c r="Z15" s="1262"/>
      <c r="AA15" s="1262"/>
      <c r="AB15" s="1262"/>
      <c r="AC15" s="1262"/>
      <c r="AD15" s="1262"/>
      <c r="AE15" s="1262"/>
      <c r="AF15" s="1262"/>
      <c r="AG15" s="1262"/>
      <c r="AH15" s="1262"/>
      <c r="AI15" s="1262"/>
      <c r="AJ15" s="1262"/>
      <c r="AK15" s="1262"/>
      <c r="AL15" s="1262"/>
      <c r="AM15" s="1262"/>
      <c r="AN15" s="1262"/>
      <c r="AO15" s="1262"/>
      <c r="AP15" s="1262"/>
      <c r="AQ15" s="1262"/>
      <c r="AR15" s="1262"/>
      <c r="AS15" s="1262"/>
      <c r="AT15" s="1262"/>
      <c r="AU15" s="1262"/>
      <c r="AV15" s="1262"/>
      <c r="AW15" s="1262"/>
      <c r="AX15" s="1262"/>
      <c r="AY15" s="1262"/>
      <c r="AZ15" s="1262"/>
      <c r="BA15" s="1262"/>
      <c r="BB15" s="1262"/>
      <c r="BC15" s="1262"/>
      <c r="BD15" s="1262"/>
      <c r="BE15" s="1262"/>
      <c r="BF15" s="1262"/>
      <c r="BG15" s="1262"/>
      <c r="BH15" s="1262"/>
      <c r="BI15" s="1262"/>
      <c r="BJ15" s="1263"/>
      <c r="BK15" s="1226"/>
      <c r="BL15" s="1227"/>
      <c r="BM15" s="1227"/>
      <c r="BN15" s="1227"/>
      <c r="BO15" s="1227"/>
      <c r="BP15" s="1227"/>
      <c r="BQ15" s="1227"/>
      <c r="BR15" s="1227"/>
      <c r="BS15" s="1227"/>
      <c r="BT15" s="1228"/>
      <c r="BU15" s="1226"/>
      <c r="BV15" s="1227"/>
      <c r="BW15" s="1227"/>
      <c r="BX15" s="1227"/>
      <c r="BY15" s="1227"/>
      <c r="BZ15" s="1227"/>
      <c r="CA15" s="1227"/>
      <c r="CB15" s="1227"/>
      <c r="CC15" s="1227"/>
      <c r="CD15" s="1227"/>
      <c r="CE15" s="1227"/>
      <c r="CF15" s="1227"/>
      <c r="CG15" s="1227"/>
      <c r="CH15" s="1227"/>
      <c r="CI15" s="1227"/>
      <c r="CJ15" s="1227"/>
      <c r="CK15" s="1227"/>
      <c r="CL15" s="1227"/>
      <c r="CM15" s="1227"/>
      <c r="CN15" s="1227"/>
      <c r="CO15" s="1227"/>
      <c r="CP15" s="1227"/>
      <c r="CQ15" s="1227"/>
      <c r="CR15" s="1227"/>
      <c r="CS15" s="1227"/>
      <c r="CT15" s="1227"/>
      <c r="CU15" s="1228"/>
      <c r="CV15" s="148"/>
      <c r="CW15" s="148"/>
      <c r="CX15" s="148"/>
      <c r="CY15" s="148"/>
      <c r="CZ15" s="148"/>
      <c r="DA15" s="148"/>
    </row>
    <row r="16" spans="1:112" ht="6.2" customHeight="1">
      <c r="A16" s="1169"/>
      <c r="B16" s="1169"/>
      <c r="C16" s="1169"/>
      <c r="D16" s="1378" t="str">
        <f>'計算シート（非表示）'!D1&amp;"殿"</f>
        <v>市長殿</v>
      </c>
      <c r="E16" s="1379"/>
      <c r="F16" s="1379"/>
      <c r="G16" s="1379"/>
      <c r="H16" s="1379"/>
      <c r="I16" s="1379"/>
      <c r="J16" s="1380"/>
      <c r="K16" s="1257"/>
      <c r="L16" s="1257"/>
      <c r="M16" s="1257"/>
      <c r="N16" s="1257"/>
      <c r="O16" s="1257"/>
      <c r="P16" s="1257"/>
      <c r="Q16" s="1257"/>
      <c r="R16" s="1257"/>
      <c r="S16" s="1264"/>
      <c r="T16" s="1265"/>
      <c r="U16" s="1265"/>
      <c r="V16" s="1265"/>
      <c r="W16" s="1265"/>
      <c r="X16" s="1265"/>
      <c r="Y16" s="1265"/>
      <c r="Z16" s="1265"/>
      <c r="AA16" s="1265"/>
      <c r="AB16" s="1265"/>
      <c r="AC16" s="1265"/>
      <c r="AD16" s="1265"/>
      <c r="AE16" s="1265"/>
      <c r="AF16" s="1265"/>
      <c r="AG16" s="1265"/>
      <c r="AH16" s="1265"/>
      <c r="AI16" s="1265"/>
      <c r="AJ16" s="1265"/>
      <c r="AK16" s="1265"/>
      <c r="AL16" s="1265"/>
      <c r="AM16" s="1265"/>
      <c r="AN16" s="1265"/>
      <c r="AO16" s="1265"/>
      <c r="AP16" s="1265"/>
      <c r="AQ16" s="1265"/>
      <c r="AR16" s="1265"/>
      <c r="AS16" s="1265"/>
      <c r="AT16" s="1265"/>
      <c r="AU16" s="1265"/>
      <c r="AV16" s="1265"/>
      <c r="AW16" s="1265"/>
      <c r="AX16" s="1265"/>
      <c r="AY16" s="1265"/>
      <c r="AZ16" s="1265"/>
      <c r="BA16" s="1265"/>
      <c r="BB16" s="1265"/>
      <c r="BC16" s="1265"/>
      <c r="BD16" s="1265"/>
      <c r="BE16" s="1265"/>
      <c r="BF16" s="1265"/>
      <c r="BG16" s="1265"/>
      <c r="BH16" s="1265"/>
      <c r="BI16" s="1265"/>
      <c r="BJ16" s="1266"/>
      <c r="BK16" s="1229"/>
      <c r="BL16" s="1230"/>
      <c r="BM16" s="1230"/>
      <c r="BN16" s="1230"/>
      <c r="BO16" s="1230"/>
      <c r="BP16" s="1230"/>
      <c r="BQ16" s="1230"/>
      <c r="BR16" s="1230"/>
      <c r="BS16" s="1230"/>
      <c r="BT16" s="1231"/>
      <c r="BU16" s="1229"/>
      <c r="BV16" s="1230"/>
      <c r="BW16" s="1230"/>
      <c r="BX16" s="1230"/>
      <c r="BY16" s="1230"/>
      <c r="BZ16" s="1230"/>
      <c r="CA16" s="1230"/>
      <c r="CB16" s="1230"/>
      <c r="CC16" s="1230"/>
      <c r="CD16" s="1230"/>
      <c r="CE16" s="1230"/>
      <c r="CF16" s="1230"/>
      <c r="CG16" s="1230"/>
      <c r="CH16" s="1230"/>
      <c r="CI16" s="1230"/>
      <c r="CJ16" s="1230"/>
      <c r="CK16" s="1230"/>
      <c r="CL16" s="1230"/>
      <c r="CM16" s="1230"/>
      <c r="CN16" s="1230"/>
      <c r="CO16" s="1230"/>
      <c r="CP16" s="1230"/>
      <c r="CQ16" s="1230"/>
      <c r="CR16" s="1230"/>
      <c r="CS16" s="1230"/>
      <c r="CT16" s="1230"/>
      <c r="CU16" s="1231"/>
      <c r="CV16" s="148"/>
      <c r="CW16" s="148"/>
      <c r="CX16" s="148"/>
      <c r="CY16" s="148"/>
      <c r="CZ16" s="148"/>
      <c r="DA16" s="148"/>
      <c r="DB16" s="257"/>
    </row>
    <row r="17" spans="1:106" ht="6.2" customHeight="1">
      <c r="A17" s="1169"/>
      <c r="B17" s="1169"/>
      <c r="C17" s="1169"/>
      <c r="D17" s="1378"/>
      <c r="E17" s="1379"/>
      <c r="F17" s="1379"/>
      <c r="G17" s="1379"/>
      <c r="H17" s="1379"/>
      <c r="I17" s="1379"/>
      <c r="J17" s="1380"/>
      <c r="K17" s="1267" t="s">
        <v>2</v>
      </c>
      <c r="L17" s="1267"/>
      <c r="M17" s="1267"/>
      <c r="N17" s="1267"/>
      <c r="O17" s="1267"/>
      <c r="P17" s="1267"/>
      <c r="Q17" s="1267"/>
      <c r="R17" s="1267"/>
      <c r="S17" s="1268" t="str">
        <f>IF(入力シート!I10&lt;&gt;"",入力シート!I10,"")</f>
        <v/>
      </c>
      <c r="T17" s="1269"/>
      <c r="U17" s="1269"/>
      <c r="V17" s="1269"/>
      <c r="W17" s="1269"/>
      <c r="X17" s="1269"/>
      <c r="Y17" s="1269"/>
      <c r="Z17" s="1269"/>
      <c r="AA17" s="1269"/>
      <c r="AB17" s="1269"/>
      <c r="AC17" s="1269"/>
      <c r="AD17" s="1269"/>
      <c r="AE17" s="1269"/>
      <c r="AF17" s="1269"/>
      <c r="AG17" s="1269"/>
      <c r="AH17" s="1269"/>
      <c r="AI17" s="1269"/>
      <c r="AJ17" s="1269"/>
      <c r="AK17" s="1269"/>
      <c r="AL17" s="1269"/>
      <c r="AM17" s="1269"/>
      <c r="AN17" s="1269"/>
      <c r="AO17" s="1269"/>
      <c r="AP17" s="1269"/>
      <c r="AQ17" s="1269"/>
      <c r="AR17" s="1269"/>
      <c r="AS17" s="1269"/>
      <c r="AT17" s="1269"/>
      <c r="AU17" s="1269"/>
      <c r="AV17" s="1269"/>
      <c r="AW17" s="1269"/>
      <c r="AX17" s="1269"/>
      <c r="AY17" s="1269"/>
      <c r="AZ17" s="1269"/>
      <c r="BA17" s="1269"/>
      <c r="BB17" s="1269"/>
      <c r="BC17" s="1269"/>
      <c r="BD17" s="1269"/>
      <c r="BE17" s="1269"/>
      <c r="BF17" s="1269"/>
      <c r="BG17" s="1269"/>
      <c r="BH17" s="1269"/>
      <c r="BI17" s="1269"/>
      <c r="BJ17" s="1270"/>
      <c r="BK17" s="1277" t="s">
        <v>5</v>
      </c>
      <c r="BL17" s="1278"/>
      <c r="BM17" s="1278"/>
      <c r="BN17" s="1278"/>
      <c r="BO17" s="1278"/>
      <c r="BP17" s="1278"/>
      <c r="BQ17" s="1278"/>
      <c r="BR17" s="1278"/>
      <c r="BS17" s="1278"/>
      <c r="BT17" s="1279"/>
      <c r="BU17" s="1214" t="str">
        <f>IF(入力シート!Q19&lt;&gt;"",IF(入力シート!M19&lt;&gt;"",IF(入力シート!I19&lt;&gt;"",CONCATENATE(入力シート!I19,"-",入力シート!M19,"-",入力シート!Q19)),CONCATENATE(入力シート!M19,"-",入力シート!Q19)),"")</f>
        <v/>
      </c>
      <c r="BV17" s="1215"/>
      <c r="BW17" s="1215"/>
      <c r="BX17" s="1215"/>
      <c r="BY17" s="1215"/>
      <c r="BZ17" s="1215"/>
      <c r="CA17" s="1215"/>
      <c r="CB17" s="1215"/>
      <c r="CC17" s="1215"/>
      <c r="CD17" s="1215"/>
      <c r="CE17" s="1215"/>
      <c r="CF17" s="1215"/>
      <c r="CG17" s="1215"/>
      <c r="CH17" s="1215"/>
      <c r="CI17" s="1215"/>
      <c r="CJ17" s="1215"/>
      <c r="CK17" s="1215"/>
      <c r="CL17" s="1215"/>
      <c r="CM17" s="1215"/>
      <c r="CN17" s="1215"/>
      <c r="CO17" s="1215"/>
      <c r="CP17" s="1215"/>
      <c r="CQ17" s="1215"/>
      <c r="CR17" s="1215"/>
      <c r="CS17" s="1215"/>
      <c r="CT17" s="1215"/>
      <c r="CU17" s="1216"/>
      <c r="CV17" s="379"/>
      <c r="CW17" s="379"/>
      <c r="CX17" s="379"/>
      <c r="CY17" s="379"/>
      <c r="CZ17" s="379"/>
      <c r="DA17" s="379"/>
      <c r="DB17" s="257"/>
    </row>
    <row r="18" spans="1:106" ht="6.2" customHeight="1">
      <c r="A18" s="1169"/>
      <c r="B18" s="1169"/>
      <c r="C18" s="1169"/>
      <c r="D18" s="1378"/>
      <c r="E18" s="1379"/>
      <c r="F18" s="1379"/>
      <c r="G18" s="1379"/>
      <c r="H18" s="1379"/>
      <c r="I18" s="1379"/>
      <c r="J18" s="1380"/>
      <c r="K18" s="1267"/>
      <c r="L18" s="1267"/>
      <c r="M18" s="1267"/>
      <c r="N18" s="1267"/>
      <c r="O18" s="1267"/>
      <c r="P18" s="1267"/>
      <c r="Q18" s="1267"/>
      <c r="R18" s="1267"/>
      <c r="S18" s="1271"/>
      <c r="T18" s="1272"/>
      <c r="U18" s="1272"/>
      <c r="V18" s="1272"/>
      <c r="W18" s="1272"/>
      <c r="X18" s="1272"/>
      <c r="Y18" s="1272"/>
      <c r="Z18" s="1272"/>
      <c r="AA18" s="1272"/>
      <c r="AB18" s="1272"/>
      <c r="AC18" s="1272"/>
      <c r="AD18" s="1272"/>
      <c r="AE18" s="1272"/>
      <c r="AF18" s="1272"/>
      <c r="AG18" s="1272"/>
      <c r="AH18" s="1272"/>
      <c r="AI18" s="1272"/>
      <c r="AJ18" s="1272"/>
      <c r="AK18" s="1272"/>
      <c r="AL18" s="1272"/>
      <c r="AM18" s="1272"/>
      <c r="AN18" s="1272"/>
      <c r="AO18" s="1272"/>
      <c r="AP18" s="1272"/>
      <c r="AQ18" s="1272"/>
      <c r="AR18" s="1272"/>
      <c r="AS18" s="1272"/>
      <c r="AT18" s="1272"/>
      <c r="AU18" s="1272"/>
      <c r="AV18" s="1272"/>
      <c r="AW18" s="1272"/>
      <c r="AX18" s="1272"/>
      <c r="AY18" s="1272"/>
      <c r="AZ18" s="1272"/>
      <c r="BA18" s="1272"/>
      <c r="BB18" s="1272"/>
      <c r="BC18" s="1272"/>
      <c r="BD18" s="1272"/>
      <c r="BE18" s="1272"/>
      <c r="BF18" s="1272"/>
      <c r="BG18" s="1272"/>
      <c r="BH18" s="1272"/>
      <c r="BI18" s="1272"/>
      <c r="BJ18" s="1273"/>
      <c r="BK18" s="1280"/>
      <c r="BL18" s="1281"/>
      <c r="BM18" s="1281"/>
      <c r="BN18" s="1281"/>
      <c r="BO18" s="1281"/>
      <c r="BP18" s="1281"/>
      <c r="BQ18" s="1281"/>
      <c r="BR18" s="1281"/>
      <c r="BS18" s="1281"/>
      <c r="BT18" s="1282"/>
      <c r="BU18" s="1217"/>
      <c r="BV18" s="1218"/>
      <c r="BW18" s="1218"/>
      <c r="BX18" s="1218"/>
      <c r="BY18" s="1218"/>
      <c r="BZ18" s="1218"/>
      <c r="CA18" s="1218"/>
      <c r="CB18" s="1218"/>
      <c r="CC18" s="1218"/>
      <c r="CD18" s="1218"/>
      <c r="CE18" s="1218"/>
      <c r="CF18" s="1218"/>
      <c r="CG18" s="1218"/>
      <c r="CH18" s="1218"/>
      <c r="CI18" s="1218"/>
      <c r="CJ18" s="1218"/>
      <c r="CK18" s="1218"/>
      <c r="CL18" s="1218"/>
      <c r="CM18" s="1218"/>
      <c r="CN18" s="1218"/>
      <c r="CO18" s="1218"/>
      <c r="CP18" s="1218"/>
      <c r="CQ18" s="1218"/>
      <c r="CR18" s="1218"/>
      <c r="CS18" s="1218"/>
      <c r="CT18" s="1218"/>
      <c r="CU18" s="1219"/>
      <c r="CV18" s="379"/>
      <c r="CW18" s="379"/>
      <c r="CX18" s="379"/>
      <c r="CY18" s="379"/>
      <c r="CZ18" s="379"/>
      <c r="DA18" s="379"/>
      <c r="DB18" s="257"/>
    </row>
    <row r="19" spans="1:106" ht="6.2" customHeight="1">
      <c r="A19" s="1169"/>
      <c r="B19" s="1169"/>
      <c r="C19" s="1169"/>
      <c r="D19" s="250"/>
      <c r="E19" s="251"/>
      <c r="F19" s="251"/>
      <c r="G19" s="251"/>
      <c r="H19" s="251"/>
      <c r="I19" s="251"/>
      <c r="J19" s="252"/>
      <c r="K19" s="1267"/>
      <c r="L19" s="1267"/>
      <c r="M19" s="1267"/>
      <c r="N19" s="1267"/>
      <c r="O19" s="1267"/>
      <c r="P19" s="1267"/>
      <c r="Q19" s="1267"/>
      <c r="R19" s="1267"/>
      <c r="S19" s="1274"/>
      <c r="T19" s="1275"/>
      <c r="U19" s="1275"/>
      <c r="V19" s="1275"/>
      <c r="W19" s="1275"/>
      <c r="X19" s="1275"/>
      <c r="Y19" s="1275"/>
      <c r="Z19" s="1275"/>
      <c r="AA19" s="1275"/>
      <c r="AB19" s="1275"/>
      <c r="AC19" s="1275"/>
      <c r="AD19" s="1275"/>
      <c r="AE19" s="1275"/>
      <c r="AF19" s="1275"/>
      <c r="AG19" s="1275"/>
      <c r="AH19" s="1275"/>
      <c r="AI19" s="1275"/>
      <c r="AJ19" s="1275"/>
      <c r="AK19" s="1275"/>
      <c r="AL19" s="1275"/>
      <c r="AM19" s="1275"/>
      <c r="AN19" s="1275"/>
      <c r="AO19" s="1275"/>
      <c r="AP19" s="1275"/>
      <c r="AQ19" s="1275"/>
      <c r="AR19" s="1275"/>
      <c r="AS19" s="1275"/>
      <c r="AT19" s="1275"/>
      <c r="AU19" s="1275"/>
      <c r="AV19" s="1275"/>
      <c r="AW19" s="1275"/>
      <c r="AX19" s="1275"/>
      <c r="AY19" s="1275"/>
      <c r="AZ19" s="1275"/>
      <c r="BA19" s="1275"/>
      <c r="BB19" s="1275"/>
      <c r="BC19" s="1275"/>
      <c r="BD19" s="1275"/>
      <c r="BE19" s="1275"/>
      <c r="BF19" s="1275"/>
      <c r="BG19" s="1275"/>
      <c r="BH19" s="1275"/>
      <c r="BI19" s="1275"/>
      <c r="BJ19" s="1276"/>
      <c r="BK19" s="1283"/>
      <c r="BL19" s="1284"/>
      <c r="BM19" s="1284"/>
      <c r="BN19" s="1284"/>
      <c r="BO19" s="1284"/>
      <c r="BP19" s="1284"/>
      <c r="BQ19" s="1284"/>
      <c r="BR19" s="1284"/>
      <c r="BS19" s="1284"/>
      <c r="BT19" s="1285"/>
      <c r="BU19" s="1220"/>
      <c r="BV19" s="1221"/>
      <c r="BW19" s="1221"/>
      <c r="BX19" s="1221"/>
      <c r="BY19" s="1221"/>
      <c r="BZ19" s="1221"/>
      <c r="CA19" s="1221"/>
      <c r="CB19" s="1221"/>
      <c r="CC19" s="1221"/>
      <c r="CD19" s="1221"/>
      <c r="CE19" s="1221"/>
      <c r="CF19" s="1221"/>
      <c r="CG19" s="1221"/>
      <c r="CH19" s="1221"/>
      <c r="CI19" s="1221"/>
      <c r="CJ19" s="1221"/>
      <c r="CK19" s="1221"/>
      <c r="CL19" s="1221"/>
      <c r="CM19" s="1221"/>
      <c r="CN19" s="1221"/>
      <c r="CO19" s="1221"/>
      <c r="CP19" s="1221"/>
      <c r="CQ19" s="1221"/>
      <c r="CR19" s="1221"/>
      <c r="CS19" s="1221"/>
      <c r="CT19" s="1221"/>
      <c r="CU19" s="1222"/>
      <c r="CV19" s="379"/>
      <c r="CW19" s="379"/>
      <c r="CX19" s="379"/>
      <c r="CY19" s="379"/>
      <c r="CZ19" s="379"/>
      <c r="DA19" s="379"/>
      <c r="DB19" s="257"/>
    </row>
    <row r="20" spans="1:106" ht="9" customHeight="1">
      <c r="A20" s="1169"/>
      <c r="B20" s="1169"/>
      <c r="C20" s="1169"/>
      <c r="D20" s="1286" t="s">
        <v>644</v>
      </c>
      <c r="E20" s="1287"/>
      <c r="F20" s="1287"/>
      <c r="G20" s="1287"/>
      <c r="H20" s="1287"/>
      <c r="I20" s="1287"/>
      <c r="J20" s="1288"/>
      <c r="K20" s="1248" t="s">
        <v>6</v>
      </c>
      <c r="L20" s="1249"/>
      <c r="M20" s="1249"/>
      <c r="N20" s="1249"/>
      <c r="O20" s="1249"/>
      <c r="P20" s="1249"/>
      <c r="Q20" s="1249"/>
      <c r="R20" s="1250"/>
      <c r="S20" s="1251" t="str">
        <f>IF(入力シート!I12&lt;&gt;"",入力シート!I12,"")</f>
        <v/>
      </c>
      <c r="T20" s="1252"/>
      <c r="U20" s="1252"/>
      <c r="V20" s="1252"/>
      <c r="W20" s="1252"/>
      <c r="X20" s="1252"/>
      <c r="Y20" s="1252"/>
      <c r="Z20" s="1252"/>
      <c r="AA20" s="1252"/>
      <c r="AB20" s="1252"/>
      <c r="AC20" s="1252"/>
      <c r="AD20" s="1252"/>
      <c r="AE20" s="1252"/>
      <c r="AF20" s="1252"/>
      <c r="AG20" s="1252"/>
      <c r="AH20" s="1252"/>
      <c r="AI20" s="1252"/>
      <c r="AJ20" s="1252"/>
      <c r="AK20" s="1252"/>
      <c r="AL20" s="1252"/>
      <c r="AM20" s="1252"/>
      <c r="AN20" s="1252"/>
      <c r="AO20" s="1252"/>
      <c r="AP20" s="1252"/>
      <c r="AQ20" s="1252"/>
      <c r="AR20" s="1252"/>
      <c r="AS20" s="1252"/>
      <c r="AT20" s="1252"/>
      <c r="AU20" s="1252"/>
      <c r="AV20" s="1252"/>
      <c r="AW20" s="1252"/>
      <c r="AX20" s="1252"/>
      <c r="AY20" s="1252"/>
      <c r="AZ20" s="1252"/>
      <c r="BA20" s="1253"/>
      <c r="BB20" s="1214" t="s">
        <v>641</v>
      </c>
      <c r="BC20" s="1215"/>
      <c r="BD20" s="1215"/>
      <c r="BE20" s="1215"/>
      <c r="BF20" s="1215"/>
      <c r="BG20" s="1215"/>
      <c r="BH20" s="1215"/>
      <c r="BI20" s="1215"/>
      <c r="BJ20" s="1215"/>
      <c r="BK20" s="1215"/>
      <c r="BL20" s="1216"/>
      <c r="BM20" s="1214" t="str">
        <f>IF(入力シート!I15&lt;&gt;"",入力シート!I15,"")</f>
        <v/>
      </c>
      <c r="BN20" s="1215"/>
      <c r="BO20" s="1215"/>
      <c r="BP20" s="1308" t="str">
        <f>IF(入力シート!J15&lt;&gt;"",入力シート!J15,"")</f>
        <v/>
      </c>
      <c r="BQ20" s="1308"/>
      <c r="BR20" s="1308"/>
      <c r="BS20" s="1215" t="str">
        <f>IF(入力シート!K15&lt;&gt;"",入力シート!K15,"")</f>
        <v/>
      </c>
      <c r="BT20" s="1215"/>
      <c r="BU20" s="1215"/>
      <c r="BV20" s="1308" t="str">
        <f>IF(入力シート!L15&lt;&gt;"",入力シート!L15,"")</f>
        <v/>
      </c>
      <c r="BW20" s="1308"/>
      <c r="BX20" s="1308"/>
      <c r="BY20" s="1215" t="str">
        <f>IF(入力シート!M15&lt;&gt;"",入力シート!M15,"")</f>
        <v/>
      </c>
      <c r="BZ20" s="1215"/>
      <c r="CA20" s="1215"/>
      <c r="CB20" s="1308" t="str">
        <f>IF(入力シート!N15&lt;&gt;"",入力シート!N15,"")</f>
        <v/>
      </c>
      <c r="CC20" s="1308"/>
      <c r="CD20" s="1308"/>
      <c r="CE20" s="1215" t="str">
        <f>IF(入力シート!O15&lt;&gt;"",入力シート!O15,"")</f>
        <v/>
      </c>
      <c r="CF20" s="1215"/>
      <c r="CG20" s="1215"/>
      <c r="CH20" s="1308" t="str">
        <f>IF(入力シート!P15&lt;&gt;"",入力シート!P15,"")</f>
        <v/>
      </c>
      <c r="CI20" s="1308"/>
      <c r="CJ20" s="1308"/>
      <c r="CK20" s="1215" t="str">
        <f>IF(入力シート!Q15&lt;&gt;"",入力シート!Q15,"")</f>
        <v/>
      </c>
      <c r="CL20" s="1215"/>
      <c r="CM20" s="1215"/>
      <c r="CN20" s="1308" t="str">
        <f>IF(入力シート!R15&lt;&gt;"",入力シート!R15,"")</f>
        <v/>
      </c>
      <c r="CO20" s="1308"/>
      <c r="CP20" s="1308"/>
      <c r="CQ20" s="1308" t="str">
        <f>IF(入力シート!S15&lt;&gt;"",入力シート!S15,"")</f>
        <v/>
      </c>
      <c r="CR20" s="1308"/>
      <c r="CS20" s="1308"/>
      <c r="CT20" s="1308" t="str">
        <f>IF(入力シート!T15&lt;&gt;"",入力シート!T15,"")</f>
        <v/>
      </c>
      <c r="CU20" s="1310"/>
      <c r="CV20" s="165"/>
      <c r="CW20" s="165"/>
      <c r="CX20" s="165"/>
      <c r="CY20" s="165"/>
      <c r="CZ20" s="165"/>
      <c r="DA20" s="165"/>
      <c r="DB20" s="257"/>
    </row>
    <row r="21" spans="1:106" ht="6" customHeight="1">
      <c r="A21" s="1169"/>
      <c r="B21" s="1169"/>
      <c r="C21" s="1169"/>
      <c r="D21" s="1289"/>
      <c r="E21" s="1290"/>
      <c r="F21" s="1290"/>
      <c r="G21" s="1290"/>
      <c r="H21" s="1290"/>
      <c r="I21" s="1290"/>
      <c r="J21" s="1291"/>
      <c r="K21" s="1296" t="s">
        <v>654</v>
      </c>
      <c r="L21" s="1297"/>
      <c r="M21" s="1297"/>
      <c r="N21" s="1297"/>
      <c r="O21" s="1297"/>
      <c r="P21" s="1297"/>
      <c r="Q21" s="1297"/>
      <c r="R21" s="1298"/>
      <c r="S21" s="1268" t="str">
        <f>IF(入力シート!I13&lt;&gt;"",入力シート!I13,"")</f>
        <v/>
      </c>
      <c r="T21" s="1269"/>
      <c r="U21" s="1269"/>
      <c r="V21" s="1269"/>
      <c r="W21" s="1269"/>
      <c r="X21" s="1269"/>
      <c r="Y21" s="1269"/>
      <c r="Z21" s="1269"/>
      <c r="AA21" s="1269"/>
      <c r="AB21" s="1269"/>
      <c r="AC21" s="1269"/>
      <c r="AD21" s="1269"/>
      <c r="AE21" s="1269"/>
      <c r="AF21" s="1269"/>
      <c r="AG21" s="1269"/>
      <c r="AH21" s="1269"/>
      <c r="AI21" s="1269"/>
      <c r="AJ21" s="1269"/>
      <c r="AK21" s="1269"/>
      <c r="AL21" s="1269"/>
      <c r="AM21" s="1269"/>
      <c r="AN21" s="1269"/>
      <c r="AO21" s="1269"/>
      <c r="AP21" s="1269"/>
      <c r="AQ21" s="1269"/>
      <c r="AR21" s="1269"/>
      <c r="AS21" s="1269"/>
      <c r="AT21" s="1269"/>
      <c r="AU21" s="1269"/>
      <c r="AV21" s="1269"/>
      <c r="AW21" s="1269"/>
      <c r="AX21" s="1269"/>
      <c r="AY21" s="1292"/>
      <c r="AZ21" s="1292"/>
      <c r="BA21" s="1293"/>
      <c r="BB21" s="1217"/>
      <c r="BC21" s="1218"/>
      <c r="BD21" s="1218"/>
      <c r="BE21" s="1218"/>
      <c r="BF21" s="1218"/>
      <c r="BG21" s="1218"/>
      <c r="BH21" s="1218"/>
      <c r="BI21" s="1218"/>
      <c r="BJ21" s="1218"/>
      <c r="BK21" s="1218"/>
      <c r="BL21" s="1219"/>
      <c r="BM21" s="1217"/>
      <c r="BN21" s="1218"/>
      <c r="BO21" s="1218"/>
      <c r="BP21" s="1309"/>
      <c r="BQ21" s="1309"/>
      <c r="BR21" s="1309"/>
      <c r="BS21" s="1218"/>
      <c r="BT21" s="1218"/>
      <c r="BU21" s="1218"/>
      <c r="BV21" s="1309"/>
      <c r="BW21" s="1309"/>
      <c r="BX21" s="1309"/>
      <c r="BY21" s="1218"/>
      <c r="BZ21" s="1218"/>
      <c r="CA21" s="1218"/>
      <c r="CB21" s="1309"/>
      <c r="CC21" s="1309"/>
      <c r="CD21" s="1309"/>
      <c r="CE21" s="1218"/>
      <c r="CF21" s="1218"/>
      <c r="CG21" s="1218"/>
      <c r="CH21" s="1309"/>
      <c r="CI21" s="1309"/>
      <c r="CJ21" s="1309"/>
      <c r="CK21" s="1218"/>
      <c r="CL21" s="1218"/>
      <c r="CM21" s="1218"/>
      <c r="CN21" s="1309"/>
      <c r="CO21" s="1309"/>
      <c r="CP21" s="1309"/>
      <c r="CQ21" s="1309"/>
      <c r="CR21" s="1309"/>
      <c r="CS21" s="1309"/>
      <c r="CT21" s="1309"/>
      <c r="CU21" s="1311"/>
      <c r="CV21" s="165"/>
      <c r="CW21" s="165"/>
      <c r="CX21" s="165"/>
      <c r="CY21" s="165"/>
      <c r="CZ21" s="165"/>
      <c r="DA21" s="165"/>
      <c r="DB21" s="257"/>
    </row>
    <row r="22" spans="1:106" ht="9" customHeight="1">
      <c r="A22" s="1169"/>
      <c r="B22" s="1169"/>
      <c r="C22" s="1169"/>
      <c r="D22" s="1302" t="s">
        <v>638</v>
      </c>
      <c r="E22" s="1303"/>
      <c r="F22" s="1351" t="s">
        <v>639</v>
      </c>
      <c r="G22" s="1352"/>
      <c r="H22" s="1424" t="s">
        <v>640</v>
      </c>
      <c r="I22" s="1425"/>
      <c r="J22" s="1426"/>
      <c r="K22" s="1299"/>
      <c r="L22" s="1300"/>
      <c r="M22" s="1300"/>
      <c r="N22" s="1300"/>
      <c r="O22" s="1300"/>
      <c r="P22" s="1300"/>
      <c r="Q22" s="1300"/>
      <c r="R22" s="1301"/>
      <c r="S22" s="1274"/>
      <c r="T22" s="1275"/>
      <c r="U22" s="1275"/>
      <c r="V22" s="1275"/>
      <c r="W22" s="1275"/>
      <c r="X22" s="1275"/>
      <c r="Y22" s="1275"/>
      <c r="Z22" s="1275"/>
      <c r="AA22" s="1275"/>
      <c r="AB22" s="1275"/>
      <c r="AC22" s="1275"/>
      <c r="AD22" s="1275"/>
      <c r="AE22" s="1275"/>
      <c r="AF22" s="1275"/>
      <c r="AG22" s="1275"/>
      <c r="AH22" s="1275"/>
      <c r="AI22" s="1275"/>
      <c r="AJ22" s="1275"/>
      <c r="AK22" s="1275"/>
      <c r="AL22" s="1275"/>
      <c r="AM22" s="1275"/>
      <c r="AN22" s="1275"/>
      <c r="AO22" s="1275"/>
      <c r="AP22" s="1275"/>
      <c r="AQ22" s="1275"/>
      <c r="AR22" s="1275"/>
      <c r="AS22" s="1275"/>
      <c r="AT22" s="1275"/>
      <c r="AU22" s="1275"/>
      <c r="AV22" s="1275"/>
      <c r="AW22" s="1275"/>
      <c r="AX22" s="1275"/>
      <c r="AY22" s="1294"/>
      <c r="AZ22" s="1294"/>
      <c r="BA22" s="1295"/>
      <c r="BB22" s="1220"/>
      <c r="BC22" s="1221"/>
      <c r="BD22" s="1221"/>
      <c r="BE22" s="1221"/>
      <c r="BF22" s="1221"/>
      <c r="BG22" s="1221"/>
      <c r="BH22" s="1221"/>
      <c r="BI22" s="1221"/>
      <c r="BJ22" s="1221"/>
      <c r="BK22" s="1221"/>
      <c r="BL22" s="1222"/>
      <c r="BM22" s="1305"/>
      <c r="BN22" s="1306"/>
      <c r="BO22" s="1307"/>
      <c r="BP22" s="1211"/>
      <c r="BQ22" s="1212"/>
      <c r="BR22" s="1213"/>
      <c r="BS22" s="1305"/>
      <c r="BT22" s="1306"/>
      <c r="BU22" s="1307"/>
      <c r="BV22" s="1211"/>
      <c r="BW22" s="1212"/>
      <c r="BX22" s="1420"/>
      <c r="BY22" s="1306"/>
      <c r="BZ22" s="1306"/>
      <c r="CA22" s="1307"/>
      <c r="CB22" s="1211"/>
      <c r="CC22" s="1212"/>
      <c r="CD22" s="1213"/>
      <c r="CE22" s="1305"/>
      <c r="CF22" s="1306"/>
      <c r="CG22" s="1307"/>
      <c r="CH22" s="1211"/>
      <c r="CI22" s="1212"/>
      <c r="CJ22" s="1420"/>
      <c r="CK22" s="1306"/>
      <c r="CL22" s="1306"/>
      <c r="CM22" s="1307"/>
      <c r="CN22" s="1211"/>
      <c r="CO22" s="1212"/>
      <c r="CP22" s="1213"/>
      <c r="CQ22" s="1211"/>
      <c r="CR22" s="1212"/>
      <c r="CS22" s="1213"/>
      <c r="CT22" s="1211"/>
      <c r="CU22" s="1213"/>
      <c r="CV22" s="372"/>
      <c r="CW22" s="372"/>
      <c r="CX22" s="372"/>
      <c r="CY22" s="372"/>
      <c r="CZ22" s="372"/>
      <c r="DA22" s="372"/>
      <c r="DB22" s="257"/>
    </row>
    <row r="23" spans="1:106" ht="6.2" customHeight="1">
      <c r="A23" s="1169"/>
      <c r="B23" s="1169"/>
      <c r="C23" s="1169"/>
      <c r="D23" s="1381">
        <f ca="1">TODAY()</f>
        <v>45268</v>
      </c>
      <c r="E23" s="1381"/>
      <c r="F23" s="1384">
        <f ca="1">TODAY()</f>
        <v>45268</v>
      </c>
      <c r="G23" s="1384"/>
      <c r="H23" s="1387">
        <f ca="1">TODAY()</f>
        <v>45268</v>
      </c>
      <c r="I23" s="1387"/>
      <c r="J23" s="1387"/>
      <c r="K23" s="1390" t="s">
        <v>635</v>
      </c>
      <c r="L23" s="1390"/>
      <c r="M23" s="1390"/>
      <c r="N23" s="1390"/>
      <c r="O23" s="1390"/>
      <c r="P23" s="1393" t="str">
        <f>IF(入力シート!I17&lt;&gt;"",IF(入力シート!I17="西暦",CONCATENATE(入力シート!K17,"年",入力シート!O17,"月",入力シート!R17,"日"),CONCATENATE(入力シート!I17,入力シート!K17,"年",入力シート!O17,"月",入力シート!R17,"日")),"")</f>
        <v/>
      </c>
      <c r="Q23" s="1394"/>
      <c r="R23" s="1394"/>
      <c r="S23" s="1394"/>
      <c r="T23" s="1394"/>
      <c r="U23" s="1394"/>
      <c r="V23" s="1394"/>
      <c r="W23" s="1394"/>
      <c r="X23" s="1394"/>
      <c r="Y23" s="1394"/>
      <c r="Z23" s="1394"/>
      <c r="AA23" s="1394"/>
      <c r="AB23" s="1394"/>
      <c r="AC23" s="1394"/>
      <c r="AD23" s="1395"/>
      <c r="AE23" s="1402" t="s">
        <v>636</v>
      </c>
      <c r="AF23" s="1403"/>
      <c r="AG23" s="1403"/>
      <c r="AH23" s="1403"/>
      <c r="AI23" s="1403"/>
      <c r="AJ23" s="1403"/>
      <c r="AK23" s="1404"/>
      <c r="AL23" s="1411" t="str">
        <f>IF(入力シート!I23="","",入力シート!I23)</f>
        <v/>
      </c>
      <c r="AM23" s="1411"/>
      <c r="AN23" s="1411"/>
      <c r="AO23" s="1411"/>
      <c r="AP23" s="1411"/>
      <c r="AQ23" s="1411"/>
      <c r="AR23" s="1411"/>
      <c r="AS23" s="1411"/>
      <c r="AT23" s="1411"/>
      <c r="AU23" s="1411"/>
      <c r="AV23" s="1411"/>
      <c r="AW23" s="1411"/>
      <c r="AX23" s="1411"/>
      <c r="AY23" s="1411"/>
      <c r="AZ23" s="1411"/>
      <c r="BA23" s="1411"/>
      <c r="BB23" s="1436" t="s">
        <v>637</v>
      </c>
      <c r="BC23" s="1436"/>
      <c r="BD23" s="1436"/>
      <c r="BE23" s="1439" t="str">
        <f>IF(入力シート!I25="","",入力シート!I25)</f>
        <v/>
      </c>
      <c r="BF23" s="1440"/>
      <c r="BG23" s="1440"/>
      <c r="BH23" s="1440"/>
      <c r="BI23" s="1440"/>
      <c r="BJ23" s="1440"/>
      <c r="BK23" s="1440"/>
      <c r="BL23" s="1440"/>
      <c r="BM23" s="1440"/>
      <c r="BN23" s="1441"/>
      <c r="BO23" s="1427"/>
      <c r="BP23" s="1428"/>
      <c r="BQ23" s="1428"/>
      <c r="BR23" s="1428"/>
      <c r="BS23" s="1428"/>
      <c r="BT23" s="1428"/>
      <c r="BU23" s="1428"/>
      <c r="BV23" s="1428"/>
      <c r="BW23" s="1428"/>
      <c r="BX23" s="1428"/>
      <c r="BY23" s="1428"/>
      <c r="BZ23" s="1428"/>
      <c r="CA23" s="1428"/>
      <c r="CB23" s="1428"/>
      <c r="CC23" s="1428"/>
      <c r="CD23" s="1428"/>
      <c r="CE23" s="1428"/>
      <c r="CF23" s="1428"/>
      <c r="CG23" s="1428"/>
      <c r="CH23" s="1428"/>
      <c r="CI23" s="1428"/>
      <c r="CJ23" s="1428"/>
      <c r="CK23" s="1428"/>
      <c r="CL23" s="1428"/>
      <c r="CM23" s="1428"/>
      <c r="CN23" s="1428"/>
      <c r="CO23" s="1428"/>
      <c r="CP23" s="1428"/>
      <c r="CQ23" s="1428"/>
      <c r="CR23" s="1428"/>
      <c r="CS23" s="1428"/>
      <c r="CT23" s="1428"/>
      <c r="CU23" s="1429"/>
      <c r="CV23" s="372"/>
      <c r="CW23" s="372"/>
      <c r="CX23" s="372"/>
      <c r="CY23" s="372"/>
      <c r="CZ23" s="372"/>
      <c r="DA23" s="372"/>
      <c r="DB23" s="257"/>
    </row>
    <row r="24" spans="1:106" ht="6.2" customHeight="1">
      <c r="A24" s="1169"/>
      <c r="B24" s="1169"/>
      <c r="C24" s="1169"/>
      <c r="D24" s="1382"/>
      <c r="E24" s="1382"/>
      <c r="F24" s="1385"/>
      <c r="G24" s="1385"/>
      <c r="H24" s="1388"/>
      <c r="I24" s="1388"/>
      <c r="J24" s="1388"/>
      <c r="K24" s="1391"/>
      <c r="L24" s="1391"/>
      <c r="M24" s="1391"/>
      <c r="N24" s="1391"/>
      <c r="O24" s="1391"/>
      <c r="P24" s="1396"/>
      <c r="Q24" s="1397"/>
      <c r="R24" s="1397"/>
      <c r="S24" s="1397"/>
      <c r="T24" s="1397"/>
      <c r="U24" s="1397"/>
      <c r="V24" s="1397"/>
      <c r="W24" s="1397"/>
      <c r="X24" s="1397"/>
      <c r="Y24" s="1397"/>
      <c r="Z24" s="1397"/>
      <c r="AA24" s="1397"/>
      <c r="AB24" s="1397"/>
      <c r="AC24" s="1397"/>
      <c r="AD24" s="1398"/>
      <c r="AE24" s="1405"/>
      <c r="AF24" s="1406"/>
      <c r="AG24" s="1406"/>
      <c r="AH24" s="1406"/>
      <c r="AI24" s="1406"/>
      <c r="AJ24" s="1406"/>
      <c r="AK24" s="1407"/>
      <c r="AL24" s="1412"/>
      <c r="AM24" s="1412"/>
      <c r="AN24" s="1412"/>
      <c r="AO24" s="1412"/>
      <c r="AP24" s="1412"/>
      <c r="AQ24" s="1412"/>
      <c r="AR24" s="1412"/>
      <c r="AS24" s="1412"/>
      <c r="AT24" s="1412"/>
      <c r="AU24" s="1412"/>
      <c r="AV24" s="1412"/>
      <c r="AW24" s="1412"/>
      <c r="AX24" s="1412"/>
      <c r="AY24" s="1412"/>
      <c r="AZ24" s="1412"/>
      <c r="BA24" s="1412"/>
      <c r="BB24" s="1437"/>
      <c r="BC24" s="1437"/>
      <c r="BD24" s="1437"/>
      <c r="BE24" s="1442"/>
      <c r="BF24" s="1443"/>
      <c r="BG24" s="1443"/>
      <c r="BH24" s="1443"/>
      <c r="BI24" s="1443"/>
      <c r="BJ24" s="1443"/>
      <c r="BK24" s="1443"/>
      <c r="BL24" s="1443"/>
      <c r="BM24" s="1443"/>
      <c r="BN24" s="1444"/>
      <c r="BO24" s="1430"/>
      <c r="BP24" s="1431"/>
      <c r="BQ24" s="1431"/>
      <c r="BR24" s="1431"/>
      <c r="BS24" s="1431"/>
      <c r="BT24" s="1431"/>
      <c r="BU24" s="1431"/>
      <c r="BV24" s="1431"/>
      <c r="BW24" s="1431"/>
      <c r="BX24" s="1431"/>
      <c r="BY24" s="1431"/>
      <c r="BZ24" s="1431"/>
      <c r="CA24" s="1431"/>
      <c r="CB24" s="1431"/>
      <c r="CC24" s="1431"/>
      <c r="CD24" s="1431"/>
      <c r="CE24" s="1431"/>
      <c r="CF24" s="1431"/>
      <c r="CG24" s="1431"/>
      <c r="CH24" s="1431"/>
      <c r="CI24" s="1431"/>
      <c r="CJ24" s="1431"/>
      <c r="CK24" s="1431"/>
      <c r="CL24" s="1431"/>
      <c r="CM24" s="1431"/>
      <c r="CN24" s="1431"/>
      <c r="CO24" s="1431"/>
      <c r="CP24" s="1431"/>
      <c r="CQ24" s="1431"/>
      <c r="CR24" s="1431"/>
      <c r="CS24" s="1431"/>
      <c r="CT24" s="1431"/>
      <c r="CU24" s="1432"/>
      <c r="CV24" s="372"/>
      <c r="CW24" s="372"/>
      <c r="CX24" s="372"/>
      <c r="CY24" s="372"/>
      <c r="CZ24" s="372"/>
      <c r="DA24" s="372"/>
      <c r="DB24" s="257"/>
    </row>
    <row r="25" spans="1:106" ht="6.2" customHeight="1">
      <c r="A25" s="1169"/>
      <c r="B25" s="1169"/>
      <c r="C25" s="1169"/>
      <c r="D25" s="1383"/>
      <c r="E25" s="1383"/>
      <c r="F25" s="1386"/>
      <c r="G25" s="1386"/>
      <c r="H25" s="1389"/>
      <c r="I25" s="1389"/>
      <c r="J25" s="1389"/>
      <c r="K25" s="1392"/>
      <c r="L25" s="1392"/>
      <c r="M25" s="1392"/>
      <c r="N25" s="1392"/>
      <c r="O25" s="1392"/>
      <c r="P25" s="1399"/>
      <c r="Q25" s="1400"/>
      <c r="R25" s="1400"/>
      <c r="S25" s="1400"/>
      <c r="T25" s="1400"/>
      <c r="U25" s="1400"/>
      <c r="V25" s="1400"/>
      <c r="W25" s="1400"/>
      <c r="X25" s="1400"/>
      <c r="Y25" s="1400"/>
      <c r="Z25" s="1400"/>
      <c r="AA25" s="1400"/>
      <c r="AB25" s="1400"/>
      <c r="AC25" s="1400"/>
      <c r="AD25" s="1401"/>
      <c r="AE25" s="1408"/>
      <c r="AF25" s="1409"/>
      <c r="AG25" s="1409"/>
      <c r="AH25" s="1409"/>
      <c r="AI25" s="1409"/>
      <c r="AJ25" s="1409"/>
      <c r="AK25" s="1410"/>
      <c r="AL25" s="1413"/>
      <c r="AM25" s="1413"/>
      <c r="AN25" s="1413"/>
      <c r="AO25" s="1413"/>
      <c r="AP25" s="1413"/>
      <c r="AQ25" s="1413"/>
      <c r="AR25" s="1413"/>
      <c r="AS25" s="1413"/>
      <c r="AT25" s="1413"/>
      <c r="AU25" s="1413"/>
      <c r="AV25" s="1413"/>
      <c r="AW25" s="1413"/>
      <c r="AX25" s="1413"/>
      <c r="AY25" s="1413"/>
      <c r="AZ25" s="1413"/>
      <c r="BA25" s="1413"/>
      <c r="BB25" s="1438"/>
      <c r="BC25" s="1438"/>
      <c r="BD25" s="1438"/>
      <c r="BE25" s="1445"/>
      <c r="BF25" s="1446"/>
      <c r="BG25" s="1446"/>
      <c r="BH25" s="1446"/>
      <c r="BI25" s="1446"/>
      <c r="BJ25" s="1446"/>
      <c r="BK25" s="1446"/>
      <c r="BL25" s="1446"/>
      <c r="BM25" s="1446"/>
      <c r="BN25" s="1447"/>
      <c r="BO25" s="1433"/>
      <c r="BP25" s="1434"/>
      <c r="BQ25" s="1434"/>
      <c r="BR25" s="1434"/>
      <c r="BS25" s="1434"/>
      <c r="BT25" s="1434"/>
      <c r="BU25" s="1434"/>
      <c r="BV25" s="1434"/>
      <c r="BW25" s="1434"/>
      <c r="BX25" s="1434"/>
      <c r="BY25" s="1434"/>
      <c r="BZ25" s="1434"/>
      <c r="CA25" s="1434"/>
      <c r="CB25" s="1434"/>
      <c r="CC25" s="1434"/>
      <c r="CD25" s="1434"/>
      <c r="CE25" s="1434"/>
      <c r="CF25" s="1434"/>
      <c r="CG25" s="1434"/>
      <c r="CH25" s="1434"/>
      <c r="CI25" s="1434"/>
      <c r="CJ25" s="1434"/>
      <c r="CK25" s="1434"/>
      <c r="CL25" s="1434"/>
      <c r="CM25" s="1434"/>
      <c r="CN25" s="1434"/>
      <c r="CO25" s="1434"/>
      <c r="CP25" s="1434"/>
      <c r="CQ25" s="1434"/>
      <c r="CR25" s="1434"/>
      <c r="CS25" s="1434"/>
      <c r="CT25" s="1434"/>
      <c r="CU25" s="1435"/>
      <c r="CV25" s="372"/>
      <c r="CW25" s="372"/>
      <c r="CX25" s="372"/>
      <c r="CY25" s="372"/>
      <c r="CZ25" s="372"/>
      <c r="DA25" s="372"/>
      <c r="DB25" s="257"/>
    </row>
    <row r="26" spans="1:106" ht="14.25" customHeight="1">
      <c r="A26" s="1169"/>
      <c r="B26" s="1169"/>
      <c r="C26" s="1169"/>
      <c r="D26" s="1421" t="s">
        <v>8</v>
      </c>
      <c r="E26" s="1421"/>
      <c r="F26" s="1421"/>
      <c r="G26" s="1421"/>
      <c r="H26" s="1421"/>
      <c r="I26" s="1421"/>
      <c r="J26" s="1421"/>
      <c r="K26" s="1421"/>
      <c r="L26" s="1421"/>
      <c r="M26" s="1421"/>
      <c r="N26" s="1421"/>
      <c r="O26" s="1421"/>
      <c r="P26" s="1421"/>
      <c r="Q26" s="1421"/>
      <c r="R26" s="1421"/>
      <c r="S26" s="1421"/>
      <c r="T26" s="1421"/>
      <c r="U26" s="1421"/>
      <c r="V26" s="1421"/>
      <c r="W26" s="1421"/>
      <c r="X26" s="1421"/>
      <c r="Y26" s="1421"/>
      <c r="Z26" s="1421"/>
      <c r="AA26" s="1421"/>
      <c r="AB26" s="1421"/>
      <c r="AC26" s="1421"/>
      <c r="AD26" s="1421"/>
      <c r="AE26" s="1421"/>
      <c r="AF26" s="1421"/>
      <c r="AG26" s="1421"/>
      <c r="AH26" s="1421"/>
      <c r="AI26" s="1421"/>
      <c r="AJ26" s="1421"/>
      <c r="AK26" s="1421"/>
      <c r="AL26" s="1421"/>
      <c r="AM26" s="1421"/>
      <c r="AN26" s="1421"/>
      <c r="AO26" s="1421"/>
      <c r="AP26" s="1421"/>
      <c r="AQ26" s="1421"/>
      <c r="AR26" s="1421"/>
      <c r="AS26" s="1421"/>
      <c r="AT26" s="1421"/>
      <c r="AU26" s="1421"/>
      <c r="AV26" s="1421"/>
      <c r="AW26" s="1421"/>
      <c r="AX26" s="372"/>
      <c r="AY26" s="372"/>
      <c r="AZ26" s="372"/>
      <c r="BA26" s="372"/>
      <c r="BB26" s="372"/>
      <c r="BC26" s="372"/>
      <c r="BD26" s="372"/>
      <c r="BE26" s="372"/>
      <c r="BF26" s="372"/>
      <c r="BG26" s="372"/>
      <c r="BH26" s="372"/>
      <c r="BI26" s="372"/>
      <c r="BJ26" s="372"/>
      <c r="BK26" s="372"/>
      <c r="BL26" s="372"/>
      <c r="BM26" s="372"/>
      <c r="BN26" s="372"/>
      <c r="BO26" s="372"/>
      <c r="BP26" s="372"/>
      <c r="BQ26" s="372"/>
      <c r="BR26" s="372"/>
      <c r="BS26" s="372"/>
      <c r="BT26" s="372"/>
      <c r="BU26" s="372"/>
      <c r="BV26" s="372"/>
      <c r="BW26" s="372"/>
      <c r="BX26" s="372"/>
      <c r="BY26" s="372"/>
      <c r="BZ26" s="372"/>
      <c r="CA26" s="372"/>
      <c r="CB26" s="372"/>
      <c r="CC26" s="372"/>
      <c r="CD26" s="372"/>
      <c r="CE26" s="372"/>
      <c r="CF26" s="372"/>
      <c r="CG26" s="372"/>
      <c r="CH26" s="372"/>
      <c r="CI26" s="372"/>
      <c r="CJ26" s="372"/>
      <c r="CK26" s="372"/>
      <c r="CL26" s="372"/>
      <c r="CM26" s="372"/>
      <c r="CN26" s="372"/>
      <c r="CO26" s="372"/>
      <c r="CP26" s="372"/>
      <c r="CQ26" s="372"/>
      <c r="CR26" s="372"/>
      <c r="CS26" s="372"/>
      <c r="CT26" s="257"/>
      <c r="CU26" s="257"/>
      <c r="CV26" s="257"/>
      <c r="CW26" s="257"/>
      <c r="CX26" s="257"/>
      <c r="CY26" s="257"/>
      <c r="CZ26" s="257"/>
      <c r="DA26" s="257"/>
      <c r="DB26" s="257"/>
    </row>
    <row r="27" spans="1:106" ht="3.95" customHeight="1">
      <c r="A27" s="1169"/>
      <c r="B27" s="1169"/>
      <c r="C27" s="1169"/>
      <c r="D27" s="1422"/>
      <c r="E27" s="1422"/>
      <c r="F27" s="1422"/>
      <c r="G27" s="1422"/>
      <c r="H27" s="1422"/>
      <c r="I27" s="1422"/>
      <c r="J27" s="1422"/>
      <c r="K27" s="1422"/>
      <c r="L27" s="1422"/>
      <c r="M27" s="1422"/>
      <c r="N27" s="1422"/>
      <c r="O27" s="1422"/>
      <c r="P27" s="1422"/>
      <c r="Q27" s="1422"/>
      <c r="R27" s="1422"/>
      <c r="S27" s="1422"/>
      <c r="T27" s="1422"/>
      <c r="U27" s="1422"/>
      <c r="V27" s="1422"/>
      <c r="W27" s="1422"/>
      <c r="X27" s="1422"/>
      <c r="Y27" s="1422"/>
      <c r="Z27" s="1422"/>
      <c r="AA27" s="1422"/>
      <c r="AB27" s="1422"/>
      <c r="AC27" s="1422"/>
      <c r="AD27" s="1422"/>
      <c r="AE27" s="1422"/>
      <c r="AF27" s="1422"/>
      <c r="AG27" s="1422"/>
      <c r="AH27" s="1422"/>
      <c r="AI27" s="1422"/>
      <c r="AJ27" s="1422"/>
      <c r="AK27" s="1422"/>
      <c r="AL27" s="1422"/>
      <c r="AM27" s="1422"/>
      <c r="AN27" s="1422"/>
      <c r="AO27" s="1422"/>
      <c r="AP27" s="1422"/>
      <c r="AQ27" s="1422"/>
      <c r="AR27" s="1422"/>
      <c r="AS27" s="1422"/>
      <c r="AT27" s="1422"/>
      <c r="AU27" s="1422"/>
      <c r="AV27" s="1422"/>
      <c r="AW27" s="1422"/>
      <c r="AX27" s="372"/>
      <c r="AY27" s="372"/>
      <c r="AZ27" s="372"/>
      <c r="BA27" s="372"/>
      <c r="BB27" s="372"/>
      <c r="BC27" s="372"/>
      <c r="BD27" s="372"/>
      <c r="BE27" s="372"/>
      <c r="BF27" s="372"/>
      <c r="BG27" s="372"/>
      <c r="BH27" s="372"/>
      <c r="BI27" s="372"/>
      <c r="BJ27" s="372"/>
      <c r="BK27" s="372"/>
      <c r="BL27" s="372"/>
      <c r="BM27" s="372"/>
      <c r="BN27" s="372"/>
      <c r="BO27" s="372"/>
      <c r="BP27" s="372"/>
      <c r="BQ27" s="372"/>
      <c r="BR27" s="372"/>
      <c r="BS27" s="372"/>
      <c r="BT27" s="372"/>
      <c r="BU27" s="372"/>
      <c r="BV27" s="372"/>
      <c r="BW27" s="372"/>
      <c r="BX27" s="372"/>
      <c r="BY27" s="372"/>
      <c r="BZ27" s="372"/>
      <c r="CA27" s="372"/>
      <c r="CB27" s="372"/>
      <c r="CC27" s="372"/>
      <c r="CD27" s="372"/>
      <c r="CE27" s="372"/>
      <c r="CF27" s="372"/>
      <c r="CG27" s="372"/>
      <c r="CH27" s="372"/>
      <c r="CI27" s="372"/>
      <c r="CJ27" s="372"/>
      <c r="CK27" s="372"/>
      <c r="CL27" s="372"/>
      <c r="CM27" s="372"/>
      <c r="CN27" s="372"/>
      <c r="CO27" s="372"/>
      <c r="CP27" s="372"/>
      <c r="CQ27" s="372"/>
      <c r="CR27" s="372"/>
      <c r="CS27" s="372"/>
      <c r="CT27" s="257"/>
      <c r="CU27" s="257"/>
      <c r="CV27" s="257"/>
      <c r="CW27" s="257"/>
      <c r="CX27" s="257"/>
      <c r="CY27" s="257"/>
      <c r="CZ27" s="257"/>
      <c r="DA27" s="257"/>
      <c r="DB27" s="257"/>
    </row>
    <row r="28" spans="1:106" ht="3.95" customHeight="1">
      <c r="A28" s="1169"/>
      <c r="B28" s="1169"/>
      <c r="C28" s="1169"/>
      <c r="D28" s="1422"/>
      <c r="E28" s="1422"/>
      <c r="F28" s="1422"/>
      <c r="G28" s="1422"/>
      <c r="H28" s="1422"/>
      <c r="I28" s="1422"/>
      <c r="J28" s="1422"/>
      <c r="K28" s="1422"/>
      <c r="L28" s="1422"/>
      <c r="M28" s="1422"/>
      <c r="N28" s="1422"/>
      <c r="O28" s="1422"/>
      <c r="P28" s="1422"/>
      <c r="Q28" s="1422"/>
      <c r="R28" s="1422"/>
      <c r="S28" s="1422"/>
      <c r="T28" s="1422"/>
      <c r="U28" s="1422"/>
      <c r="V28" s="1422"/>
      <c r="W28" s="1422"/>
      <c r="X28" s="1422"/>
      <c r="Y28" s="1422"/>
      <c r="Z28" s="1422"/>
      <c r="AA28" s="1422"/>
      <c r="AB28" s="1422"/>
      <c r="AC28" s="1422"/>
      <c r="AD28" s="1422"/>
      <c r="AE28" s="1422"/>
      <c r="AF28" s="1422"/>
      <c r="AG28" s="1422"/>
      <c r="AH28" s="1422"/>
      <c r="AI28" s="1422"/>
      <c r="AJ28" s="1422"/>
      <c r="AK28" s="1422"/>
      <c r="AL28" s="1422"/>
      <c r="AM28" s="1422"/>
      <c r="AN28" s="1422"/>
      <c r="AO28" s="1422"/>
      <c r="AP28" s="1422"/>
      <c r="AQ28" s="1422"/>
      <c r="AR28" s="1422"/>
      <c r="AS28" s="1422"/>
      <c r="AT28" s="1422"/>
      <c r="AU28" s="1422"/>
      <c r="AV28" s="1422"/>
      <c r="AW28" s="1422"/>
      <c r="AX28" s="257"/>
      <c r="AZ28" s="372"/>
      <c r="BA28" s="372"/>
      <c r="BB28" s="372"/>
      <c r="BC28" s="372"/>
      <c r="BD28" s="372"/>
      <c r="BE28" s="372"/>
      <c r="BF28" s="372"/>
      <c r="BG28" s="372"/>
      <c r="BH28" s="372"/>
      <c r="BI28" s="372"/>
      <c r="BJ28" s="372"/>
      <c r="BK28" s="372"/>
      <c r="BL28" s="372"/>
      <c r="BM28" s="372"/>
      <c r="BN28" s="372"/>
      <c r="BO28" s="372"/>
      <c r="BP28" s="372"/>
      <c r="BQ28" s="372"/>
      <c r="BR28" s="372"/>
      <c r="BS28" s="372"/>
      <c r="BT28" s="372"/>
      <c r="BU28" s="372"/>
      <c r="BV28" s="372"/>
      <c r="BW28" s="372"/>
      <c r="BX28" s="372"/>
      <c r="BY28" s="372"/>
      <c r="BZ28" s="372"/>
      <c r="CA28" s="372"/>
      <c r="CB28" s="372"/>
      <c r="CC28" s="372"/>
      <c r="CD28" s="372"/>
      <c r="CE28" s="372"/>
      <c r="CF28" s="372"/>
      <c r="CG28" s="372"/>
      <c r="CH28" s="372"/>
      <c r="CI28" s="372"/>
      <c r="CJ28" s="372"/>
      <c r="CK28" s="372"/>
      <c r="CL28" s="372"/>
      <c r="CM28" s="372"/>
      <c r="CN28" s="372"/>
      <c r="CO28" s="257"/>
      <c r="CP28" s="257"/>
      <c r="CQ28" s="257"/>
      <c r="CR28" s="257"/>
      <c r="CS28" s="257"/>
      <c r="CT28" s="257"/>
      <c r="CU28" s="257"/>
      <c r="CV28" s="257"/>
      <c r="CW28" s="257"/>
      <c r="CX28" s="257"/>
      <c r="CY28" s="257"/>
      <c r="CZ28" s="257"/>
      <c r="DA28" s="257"/>
    </row>
    <row r="29" spans="1:106" ht="3.95" customHeight="1">
      <c r="A29" s="1169"/>
      <c r="B29" s="1169"/>
      <c r="C29" s="1169"/>
      <c r="D29" s="1423"/>
      <c r="E29" s="1423"/>
      <c r="F29" s="1423"/>
      <c r="G29" s="1423"/>
      <c r="H29" s="1423"/>
      <c r="I29" s="1423"/>
      <c r="J29" s="1423"/>
      <c r="K29" s="1423"/>
      <c r="L29" s="1423"/>
      <c r="M29" s="1423"/>
      <c r="N29" s="1423"/>
      <c r="O29" s="1423"/>
      <c r="P29" s="1423"/>
      <c r="Q29" s="1423"/>
      <c r="R29" s="1423"/>
      <c r="S29" s="1423"/>
      <c r="T29" s="1423"/>
      <c r="U29" s="1423"/>
      <c r="V29" s="1423"/>
      <c r="W29" s="1423"/>
      <c r="X29" s="1423"/>
      <c r="Y29" s="1423"/>
      <c r="Z29" s="1423"/>
      <c r="AA29" s="1423"/>
      <c r="AB29" s="1423"/>
      <c r="AC29" s="1423"/>
      <c r="AD29" s="1423"/>
      <c r="AE29" s="1423"/>
      <c r="AF29" s="1423"/>
      <c r="AG29" s="1423"/>
      <c r="AH29" s="1423"/>
      <c r="AI29" s="1423"/>
      <c r="AJ29" s="1423"/>
      <c r="AK29" s="1423"/>
      <c r="AL29" s="1423"/>
      <c r="AM29" s="1423"/>
      <c r="AN29" s="1423"/>
      <c r="AO29" s="1423"/>
      <c r="AP29" s="1423"/>
      <c r="AQ29" s="1423"/>
      <c r="AR29" s="1423"/>
      <c r="AS29" s="1423"/>
      <c r="AT29" s="1423"/>
      <c r="AU29" s="1423"/>
      <c r="AV29" s="1423"/>
      <c r="AW29" s="1423"/>
      <c r="AX29" s="257"/>
      <c r="BA29" s="8"/>
      <c r="BB29" s="8"/>
      <c r="BC29" s="8"/>
      <c r="BD29" s="8"/>
      <c r="CO29" s="257"/>
      <c r="CP29" s="257"/>
      <c r="CQ29" s="257"/>
      <c r="CR29" s="257"/>
      <c r="CS29" s="257"/>
      <c r="CT29" s="257"/>
      <c r="CU29" s="257"/>
      <c r="CV29" s="257"/>
      <c r="CW29" s="257"/>
      <c r="CX29" s="257"/>
      <c r="CY29" s="257"/>
      <c r="CZ29" s="257"/>
      <c r="DA29" s="257"/>
    </row>
    <row r="30" spans="1:106" ht="3" customHeight="1">
      <c r="A30" s="1169"/>
      <c r="B30" s="1169"/>
      <c r="C30" s="1169"/>
      <c r="D30" s="1170" t="s">
        <v>921</v>
      </c>
      <c r="E30" s="1171"/>
      <c r="F30" s="16"/>
      <c r="G30" s="16"/>
      <c r="H30" s="16"/>
      <c r="I30" s="17"/>
      <c r="J30" s="1141" t="s">
        <v>28</v>
      </c>
      <c r="K30" s="1141"/>
      <c r="L30" s="1141"/>
      <c r="M30" s="1141"/>
      <c r="N30" s="1141"/>
      <c r="O30" s="1141"/>
      <c r="P30" s="1141"/>
      <c r="Q30" s="1141"/>
      <c r="R30" s="1141"/>
      <c r="S30" s="1141"/>
      <c r="T30" s="1141"/>
      <c r="U30" s="1141"/>
      <c r="V30" s="1141"/>
      <c r="W30" s="1141"/>
      <c r="X30" s="1141"/>
      <c r="Y30" s="1141"/>
      <c r="Z30" s="1141"/>
      <c r="AA30" s="1141"/>
      <c r="AB30" s="1141"/>
      <c r="AC30" s="1141" t="s">
        <v>29</v>
      </c>
      <c r="AD30" s="1141"/>
      <c r="AE30" s="1141"/>
      <c r="AF30" s="1141"/>
      <c r="AG30" s="1141"/>
      <c r="AH30" s="1141"/>
      <c r="AI30" s="1141"/>
      <c r="AJ30" s="1141"/>
      <c r="AK30" s="1141"/>
      <c r="AL30" s="1141"/>
      <c r="AM30" s="1141"/>
      <c r="AN30" s="1141"/>
      <c r="AO30" s="1141"/>
      <c r="AP30" s="1141"/>
      <c r="AQ30" s="1141"/>
      <c r="AR30" s="1141"/>
      <c r="AS30" s="1141"/>
      <c r="AT30" s="1141"/>
      <c r="AU30" s="1141"/>
      <c r="AV30" s="1141"/>
      <c r="AW30" s="1141"/>
      <c r="AX30" s="1141"/>
      <c r="BA30" s="1314" t="s">
        <v>767</v>
      </c>
      <c r="BB30" s="1314"/>
      <c r="BC30" s="1314"/>
      <c r="BD30" s="1314"/>
      <c r="BE30" s="1315" t="s">
        <v>752</v>
      </c>
      <c r="BF30" s="1316"/>
      <c r="BG30" s="1317"/>
      <c r="BH30" s="1068" t="s">
        <v>383</v>
      </c>
      <c r="BI30" s="1068"/>
      <c r="BJ30" s="1068"/>
      <c r="BK30" s="1068"/>
      <c r="BL30" s="1068"/>
      <c r="BM30" s="1068"/>
      <c r="BN30" s="1068"/>
      <c r="BO30" s="1068"/>
      <c r="BP30" s="1068"/>
      <c r="BQ30" s="1068"/>
      <c r="BR30" s="1068"/>
      <c r="BS30" s="1068"/>
      <c r="BT30" s="1068" t="s">
        <v>755</v>
      </c>
      <c r="BU30" s="1068"/>
      <c r="BV30" s="1068"/>
      <c r="BW30" s="1085" t="str">
        <f>IF('計算シート（非表示）'!B173="","",'計算シート（非表示）'!B173)</f>
        <v/>
      </c>
      <c r="BX30" s="1086"/>
      <c r="BY30" s="1086"/>
      <c r="BZ30" s="1086"/>
      <c r="CA30" s="1086"/>
      <c r="CB30" s="1086"/>
      <c r="CC30" s="1086"/>
      <c r="CD30" s="1086"/>
      <c r="CE30" s="1086"/>
      <c r="CF30" s="1086"/>
      <c r="CG30" s="1086"/>
      <c r="CH30" s="1086"/>
      <c r="CI30" s="1086"/>
      <c r="CJ30" s="1086"/>
      <c r="CK30" s="1086"/>
      <c r="CL30" s="1086"/>
      <c r="CM30" s="1086"/>
      <c r="CN30" s="1086"/>
      <c r="CO30" s="1086"/>
      <c r="CP30" s="1086"/>
      <c r="CQ30" s="1086"/>
      <c r="CR30" s="1086"/>
      <c r="CS30" s="1086"/>
      <c r="CT30" s="1086"/>
      <c r="CU30" s="1087"/>
      <c r="CV30" s="377"/>
      <c r="CW30" s="377"/>
      <c r="CX30" s="377"/>
      <c r="CY30" s="377"/>
      <c r="CZ30" s="377"/>
      <c r="DA30" s="377"/>
    </row>
    <row r="31" spans="1:106" ht="3" customHeight="1">
      <c r="A31" s="1169"/>
      <c r="B31" s="1169"/>
      <c r="C31" s="1169"/>
      <c r="D31" s="1172"/>
      <c r="E31" s="1173"/>
      <c r="F31" s="257"/>
      <c r="G31" s="257"/>
      <c r="H31" s="257"/>
      <c r="I31" s="12"/>
      <c r="J31" s="1141"/>
      <c r="K31" s="1141"/>
      <c r="L31" s="1141"/>
      <c r="M31" s="1141"/>
      <c r="N31" s="1141"/>
      <c r="O31" s="1141"/>
      <c r="P31" s="1141"/>
      <c r="Q31" s="1141"/>
      <c r="R31" s="1141"/>
      <c r="S31" s="1141"/>
      <c r="T31" s="1141"/>
      <c r="U31" s="1141"/>
      <c r="V31" s="1141"/>
      <c r="W31" s="1141"/>
      <c r="X31" s="1141"/>
      <c r="Y31" s="1141"/>
      <c r="Z31" s="1141"/>
      <c r="AA31" s="1141"/>
      <c r="AB31" s="1141"/>
      <c r="AC31" s="1141"/>
      <c r="AD31" s="1141"/>
      <c r="AE31" s="1141"/>
      <c r="AF31" s="1141"/>
      <c r="AG31" s="1141"/>
      <c r="AH31" s="1141"/>
      <c r="AI31" s="1141"/>
      <c r="AJ31" s="1141"/>
      <c r="AK31" s="1141"/>
      <c r="AL31" s="1141"/>
      <c r="AM31" s="1141"/>
      <c r="AN31" s="1141"/>
      <c r="AO31" s="1141"/>
      <c r="AP31" s="1141"/>
      <c r="AQ31" s="1141"/>
      <c r="AR31" s="1141"/>
      <c r="AS31" s="1141"/>
      <c r="AT31" s="1141"/>
      <c r="AU31" s="1141"/>
      <c r="AV31" s="1141"/>
      <c r="AW31" s="1141"/>
      <c r="AX31" s="1141"/>
      <c r="BA31" s="1314"/>
      <c r="BB31" s="1314"/>
      <c r="BC31" s="1314"/>
      <c r="BD31" s="1314"/>
      <c r="BE31" s="1318"/>
      <c r="BF31" s="1319"/>
      <c r="BG31" s="1320"/>
      <c r="BH31" s="1068"/>
      <c r="BI31" s="1068"/>
      <c r="BJ31" s="1068"/>
      <c r="BK31" s="1068"/>
      <c r="BL31" s="1068"/>
      <c r="BM31" s="1068"/>
      <c r="BN31" s="1068"/>
      <c r="BO31" s="1068"/>
      <c r="BP31" s="1068"/>
      <c r="BQ31" s="1068"/>
      <c r="BR31" s="1068"/>
      <c r="BS31" s="1068"/>
      <c r="BT31" s="1068"/>
      <c r="BU31" s="1068"/>
      <c r="BV31" s="1068"/>
      <c r="BW31" s="1088"/>
      <c r="BX31" s="1089"/>
      <c r="BY31" s="1089"/>
      <c r="BZ31" s="1089"/>
      <c r="CA31" s="1089"/>
      <c r="CB31" s="1089"/>
      <c r="CC31" s="1089"/>
      <c r="CD31" s="1089"/>
      <c r="CE31" s="1089"/>
      <c r="CF31" s="1089"/>
      <c r="CG31" s="1089"/>
      <c r="CH31" s="1089"/>
      <c r="CI31" s="1089"/>
      <c r="CJ31" s="1089"/>
      <c r="CK31" s="1089"/>
      <c r="CL31" s="1089"/>
      <c r="CM31" s="1089"/>
      <c r="CN31" s="1089"/>
      <c r="CO31" s="1089"/>
      <c r="CP31" s="1089"/>
      <c r="CQ31" s="1089"/>
      <c r="CR31" s="1089"/>
      <c r="CS31" s="1089"/>
      <c r="CT31" s="1089"/>
      <c r="CU31" s="1090"/>
      <c r="CV31" s="377"/>
      <c r="CW31" s="377"/>
      <c r="CX31" s="377"/>
      <c r="CY31" s="377"/>
      <c r="CZ31" s="377"/>
      <c r="DA31" s="377"/>
    </row>
    <row r="32" spans="1:106" ht="3" customHeight="1">
      <c r="A32" s="1169"/>
      <c r="B32" s="1169"/>
      <c r="C32" s="1169"/>
      <c r="D32" s="1172"/>
      <c r="E32" s="1173"/>
      <c r="F32" s="257"/>
      <c r="G32" s="257"/>
      <c r="H32" s="257"/>
      <c r="I32" s="12"/>
      <c r="J32" s="1141"/>
      <c r="K32" s="1141"/>
      <c r="L32" s="1141"/>
      <c r="M32" s="1141"/>
      <c r="N32" s="1141"/>
      <c r="O32" s="1141"/>
      <c r="P32" s="1141"/>
      <c r="Q32" s="1141"/>
      <c r="R32" s="1141"/>
      <c r="S32" s="1141"/>
      <c r="T32" s="1141"/>
      <c r="U32" s="1141"/>
      <c r="V32" s="1141"/>
      <c r="W32" s="1141"/>
      <c r="X32" s="1141"/>
      <c r="Y32" s="1141"/>
      <c r="Z32" s="1141"/>
      <c r="AA32" s="1141"/>
      <c r="AB32" s="1141"/>
      <c r="AC32" s="1141"/>
      <c r="AD32" s="1141"/>
      <c r="AE32" s="1141"/>
      <c r="AF32" s="1141"/>
      <c r="AG32" s="1141"/>
      <c r="AH32" s="1141"/>
      <c r="AI32" s="1141"/>
      <c r="AJ32" s="1141"/>
      <c r="AK32" s="1141"/>
      <c r="AL32" s="1141"/>
      <c r="AM32" s="1141"/>
      <c r="AN32" s="1141"/>
      <c r="AO32" s="1141"/>
      <c r="AP32" s="1141"/>
      <c r="AQ32" s="1141"/>
      <c r="AR32" s="1141"/>
      <c r="AS32" s="1141"/>
      <c r="AT32" s="1141"/>
      <c r="AU32" s="1141"/>
      <c r="AV32" s="1141"/>
      <c r="AW32" s="1141"/>
      <c r="AX32" s="1141"/>
      <c r="BA32" s="1314"/>
      <c r="BB32" s="1314"/>
      <c r="BC32" s="1314"/>
      <c r="BD32" s="1314"/>
      <c r="BE32" s="1318"/>
      <c r="BF32" s="1319"/>
      <c r="BG32" s="1320"/>
      <c r="BH32" s="1068"/>
      <c r="BI32" s="1068"/>
      <c r="BJ32" s="1068"/>
      <c r="BK32" s="1068"/>
      <c r="BL32" s="1068"/>
      <c r="BM32" s="1068"/>
      <c r="BN32" s="1068"/>
      <c r="BO32" s="1068"/>
      <c r="BP32" s="1068"/>
      <c r="BQ32" s="1068"/>
      <c r="BR32" s="1068"/>
      <c r="BS32" s="1068"/>
      <c r="BT32" s="1068"/>
      <c r="BU32" s="1068"/>
      <c r="BV32" s="1068"/>
      <c r="BW32" s="1088"/>
      <c r="BX32" s="1089"/>
      <c r="BY32" s="1089"/>
      <c r="BZ32" s="1089"/>
      <c r="CA32" s="1089"/>
      <c r="CB32" s="1089"/>
      <c r="CC32" s="1089"/>
      <c r="CD32" s="1089"/>
      <c r="CE32" s="1089"/>
      <c r="CF32" s="1089"/>
      <c r="CG32" s="1089"/>
      <c r="CH32" s="1089"/>
      <c r="CI32" s="1089"/>
      <c r="CJ32" s="1089"/>
      <c r="CK32" s="1089"/>
      <c r="CL32" s="1089"/>
      <c r="CM32" s="1089"/>
      <c r="CN32" s="1089"/>
      <c r="CO32" s="1089"/>
      <c r="CP32" s="1089"/>
      <c r="CQ32" s="1089"/>
      <c r="CR32" s="1089"/>
      <c r="CS32" s="1089"/>
      <c r="CT32" s="1089"/>
      <c r="CU32" s="1090"/>
      <c r="CV32" s="377"/>
      <c r="CW32" s="377"/>
      <c r="CX32" s="377"/>
      <c r="CY32" s="377"/>
      <c r="CZ32" s="377"/>
      <c r="DA32" s="377"/>
    </row>
    <row r="33" spans="1:105" ht="3" customHeight="1">
      <c r="A33" s="1169"/>
      <c r="B33" s="1169"/>
      <c r="C33" s="1169"/>
      <c r="D33" s="256"/>
      <c r="E33" s="257"/>
      <c r="F33" s="257"/>
      <c r="G33" s="257"/>
      <c r="H33" s="257"/>
      <c r="I33" s="12"/>
      <c r="J33" s="1353" t="str">
        <f>IF(SUM('計算シート（非表示）'!A218:A222)=0,"",VLOOKUP(ROW(A1),'計算シート（非表示）'!A218:C222,2,FALSE))</f>
        <v/>
      </c>
      <c r="K33" s="1354"/>
      <c r="L33" s="1354"/>
      <c r="M33" s="1354"/>
      <c r="N33" s="1354"/>
      <c r="O33" s="1354"/>
      <c r="P33" s="1354"/>
      <c r="Q33" s="1354"/>
      <c r="R33" s="1354"/>
      <c r="S33" s="1354"/>
      <c r="T33" s="1354"/>
      <c r="U33" s="1354"/>
      <c r="V33" s="1354"/>
      <c r="W33" s="1354"/>
      <c r="X33" s="1354"/>
      <c r="Y33" s="1354"/>
      <c r="Z33" s="1354"/>
      <c r="AA33" s="1354"/>
      <c r="AB33" s="1355"/>
      <c r="AC33" s="1362" t="str">
        <f>IF(SUM('計算シート（非表示）'!A218:A222)=0,"",VLOOKUP(ROW(A1),'計算シート（非表示）'!A218:C222,3,FALSE))</f>
        <v/>
      </c>
      <c r="AD33" s="1363"/>
      <c r="AE33" s="1363"/>
      <c r="AF33" s="1363"/>
      <c r="AG33" s="1363"/>
      <c r="AH33" s="1363"/>
      <c r="AI33" s="1363"/>
      <c r="AJ33" s="1363"/>
      <c r="AK33" s="1363"/>
      <c r="AL33" s="1363"/>
      <c r="AM33" s="1363"/>
      <c r="AN33" s="1363"/>
      <c r="AO33" s="1363"/>
      <c r="AP33" s="1363"/>
      <c r="AQ33" s="1363"/>
      <c r="AR33" s="1363"/>
      <c r="AS33" s="1363"/>
      <c r="AT33" s="1363"/>
      <c r="AU33" s="1363"/>
      <c r="AV33" s="1363"/>
      <c r="AW33" s="1368" t="s">
        <v>15</v>
      </c>
      <c r="AX33" s="1369"/>
      <c r="BA33" s="1314"/>
      <c r="BB33" s="1314"/>
      <c r="BC33" s="1314"/>
      <c r="BD33" s="1314"/>
      <c r="BE33" s="1318"/>
      <c r="BF33" s="1319"/>
      <c r="BG33" s="1320"/>
      <c r="BH33" s="1068"/>
      <c r="BI33" s="1068"/>
      <c r="BJ33" s="1068"/>
      <c r="BK33" s="1068"/>
      <c r="BL33" s="1068"/>
      <c r="BM33" s="1068"/>
      <c r="BN33" s="1068"/>
      <c r="BO33" s="1068"/>
      <c r="BP33" s="1068"/>
      <c r="BQ33" s="1068"/>
      <c r="BR33" s="1068"/>
      <c r="BS33" s="1068"/>
      <c r="BT33" s="1068"/>
      <c r="BU33" s="1068"/>
      <c r="BV33" s="1068"/>
      <c r="BW33" s="1091"/>
      <c r="BX33" s="1092"/>
      <c r="BY33" s="1092"/>
      <c r="BZ33" s="1092"/>
      <c r="CA33" s="1092"/>
      <c r="CB33" s="1092"/>
      <c r="CC33" s="1092"/>
      <c r="CD33" s="1092"/>
      <c r="CE33" s="1092"/>
      <c r="CF33" s="1092"/>
      <c r="CG33" s="1092"/>
      <c r="CH33" s="1092"/>
      <c r="CI33" s="1092"/>
      <c r="CJ33" s="1092"/>
      <c r="CK33" s="1092"/>
      <c r="CL33" s="1092"/>
      <c r="CM33" s="1092"/>
      <c r="CN33" s="1092"/>
      <c r="CO33" s="1092"/>
      <c r="CP33" s="1092"/>
      <c r="CQ33" s="1092"/>
      <c r="CR33" s="1092"/>
      <c r="CS33" s="1092"/>
      <c r="CT33" s="1092"/>
      <c r="CU33" s="1093"/>
      <c r="CV33" s="377"/>
      <c r="CW33" s="377"/>
      <c r="CX33" s="377"/>
      <c r="CY33" s="377"/>
      <c r="CZ33" s="377"/>
      <c r="DA33" s="377"/>
    </row>
    <row r="34" spans="1:105" ht="3" customHeight="1">
      <c r="A34" s="1169"/>
      <c r="B34" s="1169"/>
      <c r="C34" s="1169"/>
      <c r="D34" s="1327" t="s">
        <v>30</v>
      </c>
      <c r="E34" s="1328"/>
      <c r="F34" s="1328"/>
      <c r="G34" s="1328"/>
      <c r="H34" s="1328"/>
      <c r="I34" s="13"/>
      <c r="J34" s="1356"/>
      <c r="K34" s="1357"/>
      <c r="L34" s="1357"/>
      <c r="M34" s="1357"/>
      <c r="N34" s="1357"/>
      <c r="O34" s="1357"/>
      <c r="P34" s="1357"/>
      <c r="Q34" s="1357"/>
      <c r="R34" s="1357"/>
      <c r="S34" s="1357"/>
      <c r="T34" s="1357"/>
      <c r="U34" s="1357"/>
      <c r="V34" s="1357"/>
      <c r="W34" s="1357"/>
      <c r="X34" s="1357"/>
      <c r="Y34" s="1357"/>
      <c r="Z34" s="1357"/>
      <c r="AA34" s="1357"/>
      <c r="AB34" s="1358"/>
      <c r="AC34" s="1364"/>
      <c r="AD34" s="1365"/>
      <c r="AE34" s="1365"/>
      <c r="AF34" s="1365"/>
      <c r="AG34" s="1365"/>
      <c r="AH34" s="1365"/>
      <c r="AI34" s="1365"/>
      <c r="AJ34" s="1365"/>
      <c r="AK34" s="1365"/>
      <c r="AL34" s="1365"/>
      <c r="AM34" s="1365"/>
      <c r="AN34" s="1365"/>
      <c r="AO34" s="1365"/>
      <c r="AP34" s="1365"/>
      <c r="AQ34" s="1365"/>
      <c r="AR34" s="1365"/>
      <c r="AS34" s="1365"/>
      <c r="AT34" s="1365"/>
      <c r="AU34" s="1365"/>
      <c r="AV34" s="1365"/>
      <c r="AW34" s="1370"/>
      <c r="AX34" s="1371"/>
      <c r="BA34" s="1314"/>
      <c r="BB34" s="1314"/>
      <c r="BC34" s="1314"/>
      <c r="BD34" s="1314"/>
      <c r="BE34" s="1318"/>
      <c r="BF34" s="1319"/>
      <c r="BG34" s="1320"/>
      <c r="BH34" s="1068" t="s">
        <v>384</v>
      </c>
      <c r="BI34" s="1068"/>
      <c r="BJ34" s="1068"/>
      <c r="BK34" s="1068"/>
      <c r="BL34" s="1068"/>
      <c r="BM34" s="1068"/>
      <c r="BN34" s="1068"/>
      <c r="BO34" s="1068"/>
      <c r="BP34" s="1068"/>
      <c r="BQ34" s="1068"/>
      <c r="BR34" s="1068"/>
      <c r="BS34" s="1068"/>
      <c r="BT34" s="1068" t="s">
        <v>756</v>
      </c>
      <c r="BU34" s="1068"/>
      <c r="BV34" s="1068"/>
      <c r="BW34" s="1069" t="str">
        <f>IF('計算シート（非表示）'!B174="","",'計算シート（非表示）'!B174)</f>
        <v/>
      </c>
      <c r="BX34" s="1069"/>
      <c r="BY34" s="1069"/>
      <c r="BZ34" s="1069"/>
      <c r="CA34" s="1069"/>
      <c r="CB34" s="1069"/>
      <c r="CC34" s="1069"/>
      <c r="CD34" s="1069"/>
      <c r="CE34" s="1069"/>
      <c r="CF34" s="1069"/>
      <c r="CG34" s="1069"/>
      <c r="CH34" s="1069"/>
      <c r="CI34" s="1069"/>
      <c r="CJ34" s="1069"/>
      <c r="CK34" s="1069"/>
      <c r="CL34" s="1069"/>
      <c r="CM34" s="1069"/>
      <c r="CN34" s="1069"/>
      <c r="CO34" s="1069"/>
      <c r="CP34" s="1069"/>
      <c r="CQ34" s="1069"/>
      <c r="CR34" s="1069"/>
      <c r="CS34" s="1069"/>
      <c r="CT34" s="1069"/>
      <c r="CU34" s="1069"/>
      <c r="CV34" s="377"/>
      <c r="CW34" s="377"/>
      <c r="CX34" s="377"/>
      <c r="CY34" s="377"/>
      <c r="CZ34" s="377"/>
      <c r="DA34" s="377"/>
    </row>
    <row r="35" spans="1:105" ht="3" customHeight="1">
      <c r="A35" s="1169"/>
      <c r="B35" s="1169"/>
      <c r="C35" s="1169"/>
      <c r="D35" s="1327"/>
      <c r="E35" s="1328"/>
      <c r="F35" s="1328"/>
      <c r="G35" s="1328"/>
      <c r="H35" s="1328"/>
      <c r="I35" s="13"/>
      <c r="J35" s="1356"/>
      <c r="K35" s="1357"/>
      <c r="L35" s="1357"/>
      <c r="M35" s="1357"/>
      <c r="N35" s="1357"/>
      <c r="O35" s="1357"/>
      <c r="P35" s="1357"/>
      <c r="Q35" s="1357"/>
      <c r="R35" s="1357"/>
      <c r="S35" s="1357"/>
      <c r="T35" s="1357"/>
      <c r="U35" s="1357"/>
      <c r="V35" s="1357"/>
      <c r="W35" s="1357"/>
      <c r="X35" s="1357"/>
      <c r="Y35" s="1357"/>
      <c r="Z35" s="1357"/>
      <c r="AA35" s="1357"/>
      <c r="AB35" s="1358"/>
      <c r="AC35" s="1364"/>
      <c r="AD35" s="1365"/>
      <c r="AE35" s="1365"/>
      <c r="AF35" s="1365"/>
      <c r="AG35" s="1365"/>
      <c r="AH35" s="1365"/>
      <c r="AI35" s="1365"/>
      <c r="AJ35" s="1365"/>
      <c r="AK35" s="1365"/>
      <c r="AL35" s="1365"/>
      <c r="AM35" s="1365"/>
      <c r="AN35" s="1365"/>
      <c r="AO35" s="1365"/>
      <c r="AP35" s="1365"/>
      <c r="AQ35" s="1365"/>
      <c r="AR35" s="1365"/>
      <c r="AS35" s="1365"/>
      <c r="AT35" s="1365"/>
      <c r="AU35" s="1365"/>
      <c r="AV35" s="1365"/>
      <c r="AW35" s="1370"/>
      <c r="AX35" s="1371"/>
      <c r="BA35" s="1314"/>
      <c r="BB35" s="1314"/>
      <c r="BC35" s="1314"/>
      <c r="BD35" s="1314"/>
      <c r="BE35" s="1318"/>
      <c r="BF35" s="1319"/>
      <c r="BG35" s="1320"/>
      <c r="BH35" s="1068"/>
      <c r="BI35" s="1068"/>
      <c r="BJ35" s="1068"/>
      <c r="BK35" s="1068"/>
      <c r="BL35" s="1068"/>
      <c r="BM35" s="1068"/>
      <c r="BN35" s="1068"/>
      <c r="BO35" s="1068"/>
      <c r="BP35" s="1068"/>
      <c r="BQ35" s="1068"/>
      <c r="BR35" s="1068"/>
      <c r="BS35" s="1068"/>
      <c r="BT35" s="1068"/>
      <c r="BU35" s="1068"/>
      <c r="BV35" s="1068"/>
      <c r="BW35" s="1069"/>
      <c r="BX35" s="1069"/>
      <c r="BY35" s="1069"/>
      <c r="BZ35" s="1069"/>
      <c r="CA35" s="1069"/>
      <c r="CB35" s="1069"/>
      <c r="CC35" s="1069"/>
      <c r="CD35" s="1069"/>
      <c r="CE35" s="1069"/>
      <c r="CF35" s="1069"/>
      <c r="CG35" s="1069"/>
      <c r="CH35" s="1069"/>
      <c r="CI35" s="1069"/>
      <c r="CJ35" s="1069"/>
      <c r="CK35" s="1069"/>
      <c r="CL35" s="1069"/>
      <c r="CM35" s="1069"/>
      <c r="CN35" s="1069"/>
      <c r="CO35" s="1069"/>
      <c r="CP35" s="1069"/>
      <c r="CQ35" s="1069"/>
      <c r="CR35" s="1069"/>
      <c r="CS35" s="1069"/>
      <c r="CT35" s="1069"/>
      <c r="CU35" s="1069"/>
      <c r="CV35" s="377"/>
      <c r="CW35" s="377"/>
      <c r="CX35" s="377"/>
      <c r="CY35" s="377"/>
      <c r="CZ35" s="377"/>
      <c r="DA35" s="377"/>
    </row>
    <row r="36" spans="1:105" ht="3" customHeight="1">
      <c r="A36" s="1169"/>
      <c r="B36" s="1169"/>
      <c r="C36" s="1169"/>
      <c r="D36" s="1327"/>
      <c r="E36" s="1328"/>
      <c r="F36" s="1328"/>
      <c r="G36" s="1328"/>
      <c r="H36" s="1328"/>
      <c r="I36" s="13"/>
      <c r="J36" s="1359"/>
      <c r="K36" s="1360"/>
      <c r="L36" s="1360"/>
      <c r="M36" s="1360"/>
      <c r="N36" s="1360"/>
      <c r="O36" s="1360"/>
      <c r="P36" s="1360"/>
      <c r="Q36" s="1360"/>
      <c r="R36" s="1360"/>
      <c r="S36" s="1360"/>
      <c r="T36" s="1360"/>
      <c r="U36" s="1360"/>
      <c r="V36" s="1360"/>
      <c r="W36" s="1360"/>
      <c r="X36" s="1360"/>
      <c r="Y36" s="1360"/>
      <c r="Z36" s="1360"/>
      <c r="AA36" s="1360"/>
      <c r="AB36" s="1361"/>
      <c r="AC36" s="1366"/>
      <c r="AD36" s="1367"/>
      <c r="AE36" s="1367"/>
      <c r="AF36" s="1367"/>
      <c r="AG36" s="1367"/>
      <c r="AH36" s="1367"/>
      <c r="AI36" s="1367"/>
      <c r="AJ36" s="1367"/>
      <c r="AK36" s="1367"/>
      <c r="AL36" s="1367"/>
      <c r="AM36" s="1367"/>
      <c r="AN36" s="1367"/>
      <c r="AO36" s="1367"/>
      <c r="AP36" s="1367"/>
      <c r="AQ36" s="1367"/>
      <c r="AR36" s="1367"/>
      <c r="AS36" s="1367"/>
      <c r="AT36" s="1367"/>
      <c r="AU36" s="1367"/>
      <c r="AV36" s="1367"/>
      <c r="AW36" s="1372"/>
      <c r="AX36" s="1373"/>
      <c r="BA36" s="1314"/>
      <c r="BB36" s="1314"/>
      <c r="BC36" s="1314"/>
      <c r="BD36" s="1314"/>
      <c r="BE36" s="1318"/>
      <c r="BF36" s="1319"/>
      <c r="BG36" s="1320"/>
      <c r="BH36" s="1068"/>
      <c r="BI36" s="1068"/>
      <c r="BJ36" s="1068"/>
      <c r="BK36" s="1068"/>
      <c r="BL36" s="1068"/>
      <c r="BM36" s="1068"/>
      <c r="BN36" s="1068"/>
      <c r="BO36" s="1068"/>
      <c r="BP36" s="1068"/>
      <c r="BQ36" s="1068"/>
      <c r="BR36" s="1068"/>
      <c r="BS36" s="1068"/>
      <c r="BT36" s="1068"/>
      <c r="BU36" s="1068"/>
      <c r="BV36" s="1068"/>
      <c r="BW36" s="1069"/>
      <c r="BX36" s="1069"/>
      <c r="BY36" s="1069"/>
      <c r="BZ36" s="1069"/>
      <c r="CA36" s="1069"/>
      <c r="CB36" s="1069"/>
      <c r="CC36" s="1069"/>
      <c r="CD36" s="1069"/>
      <c r="CE36" s="1069"/>
      <c r="CF36" s="1069"/>
      <c r="CG36" s="1069"/>
      <c r="CH36" s="1069"/>
      <c r="CI36" s="1069"/>
      <c r="CJ36" s="1069"/>
      <c r="CK36" s="1069"/>
      <c r="CL36" s="1069"/>
      <c r="CM36" s="1069"/>
      <c r="CN36" s="1069"/>
      <c r="CO36" s="1069"/>
      <c r="CP36" s="1069"/>
      <c r="CQ36" s="1069"/>
      <c r="CR36" s="1069"/>
      <c r="CS36" s="1069"/>
      <c r="CT36" s="1069"/>
      <c r="CU36" s="1069"/>
      <c r="CV36" s="377"/>
      <c r="CW36" s="377"/>
      <c r="CX36" s="377"/>
      <c r="CY36" s="377"/>
      <c r="CZ36" s="377"/>
      <c r="DA36" s="377"/>
    </row>
    <row r="37" spans="1:105" ht="3" customHeight="1">
      <c r="A37" s="1169"/>
      <c r="B37" s="1169"/>
      <c r="C37" s="1169"/>
      <c r="D37" s="1327"/>
      <c r="E37" s="1328"/>
      <c r="F37" s="1328"/>
      <c r="G37" s="1328"/>
      <c r="H37" s="1328"/>
      <c r="I37" s="13"/>
      <c r="J37" s="1329" t="str">
        <f>IF(SUM('計算シート（非表示）'!A218:A222)&lt;2,"",VLOOKUP(ROW(A2),'計算シート（非表示）'!A218:C222,2,FALSE))</f>
        <v/>
      </c>
      <c r="K37" s="1329"/>
      <c r="L37" s="1329"/>
      <c r="M37" s="1329"/>
      <c r="N37" s="1329"/>
      <c r="O37" s="1329"/>
      <c r="P37" s="1329"/>
      <c r="Q37" s="1329"/>
      <c r="R37" s="1329"/>
      <c r="S37" s="1329"/>
      <c r="T37" s="1329"/>
      <c r="U37" s="1329"/>
      <c r="V37" s="1329"/>
      <c r="W37" s="1329"/>
      <c r="X37" s="1329"/>
      <c r="Y37" s="1329"/>
      <c r="Z37" s="1329"/>
      <c r="AA37" s="1329"/>
      <c r="AB37" s="1329"/>
      <c r="AC37" s="1330" t="str">
        <f>IF(SUM('計算シート（非表示）'!A218:A222)&lt;2,"",VLOOKUP(ROW(A2),'計算シート（非表示）'!A218:C222,3,FALSE))</f>
        <v/>
      </c>
      <c r="AD37" s="1331"/>
      <c r="AE37" s="1331"/>
      <c r="AF37" s="1331"/>
      <c r="AG37" s="1331"/>
      <c r="AH37" s="1331"/>
      <c r="AI37" s="1331"/>
      <c r="AJ37" s="1331"/>
      <c r="AK37" s="1331"/>
      <c r="AL37" s="1331"/>
      <c r="AM37" s="1331"/>
      <c r="AN37" s="1331"/>
      <c r="AO37" s="1331"/>
      <c r="AP37" s="1331"/>
      <c r="AQ37" s="1331"/>
      <c r="AR37" s="1331"/>
      <c r="AS37" s="1331"/>
      <c r="AT37" s="1331"/>
      <c r="AU37" s="1331"/>
      <c r="AV37" s="1331"/>
      <c r="AW37" s="1236"/>
      <c r="AX37" s="1237"/>
      <c r="BA37" s="1314"/>
      <c r="BB37" s="1314"/>
      <c r="BC37" s="1314"/>
      <c r="BD37" s="1314"/>
      <c r="BE37" s="1318"/>
      <c r="BF37" s="1319"/>
      <c r="BG37" s="1320"/>
      <c r="BH37" s="1163"/>
      <c r="BI37" s="1163"/>
      <c r="BJ37" s="1163"/>
      <c r="BK37" s="1163"/>
      <c r="BL37" s="1163"/>
      <c r="BM37" s="1163"/>
      <c r="BN37" s="1163"/>
      <c r="BO37" s="1163"/>
      <c r="BP37" s="1163"/>
      <c r="BQ37" s="1163"/>
      <c r="BR37" s="1163"/>
      <c r="BS37" s="1163"/>
      <c r="BT37" s="1068"/>
      <c r="BU37" s="1068"/>
      <c r="BV37" s="1068"/>
      <c r="BW37" s="1069"/>
      <c r="BX37" s="1069"/>
      <c r="BY37" s="1069"/>
      <c r="BZ37" s="1069"/>
      <c r="CA37" s="1069"/>
      <c r="CB37" s="1069"/>
      <c r="CC37" s="1069"/>
      <c r="CD37" s="1069"/>
      <c r="CE37" s="1069"/>
      <c r="CF37" s="1069"/>
      <c r="CG37" s="1069"/>
      <c r="CH37" s="1069"/>
      <c r="CI37" s="1069"/>
      <c r="CJ37" s="1069"/>
      <c r="CK37" s="1069"/>
      <c r="CL37" s="1069"/>
      <c r="CM37" s="1069"/>
      <c r="CN37" s="1069"/>
      <c r="CO37" s="1069"/>
      <c r="CP37" s="1069"/>
      <c r="CQ37" s="1069"/>
      <c r="CR37" s="1069"/>
      <c r="CS37" s="1069"/>
      <c r="CT37" s="1069"/>
      <c r="CU37" s="1069"/>
      <c r="CV37" s="377"/>
      <c r="CW37" s="377"/>
      <c r="CX37" s="377"/>
      <c r="CY37" s="377"/>
      <c r="CZ37" s="377"/>
      <c r="DA37" s="377"/>
    </row>
    <row r="38" spans="1:105" ht="3" customHeight="1">
      <c r="A38" s="1169"/>
      <c r="B38" s="1169"/>
      <c r="C38" s="1169"/>
      <c r="D38" s="29"/>
      <c r="E38" s="18"/>
      <c r="F38" s="18"/>
      <c r="G38" s="18"/>
      <c r="H38" s="18"/>
      <c r="I38" s="13"/>
      <c r="J38" s="1329"/>
      <c r="K38" s="1329"/>
      <c r="L38" s="1329"/>
      <c r="M38" s="1329"/>
      <c r="N38" s="1329"/>
      <c r="O38" s="1329"/>
      <c r="P38" s="1329"/>
      <c r="Q38" s="1329"/>
      <c r="R38" s="1329"/>
      <c r="S38" s="1329"/>
      <c r="T38" s="1329"/>
      <c r="U38" s="1329"/>
      <c r="V38" s="1329"/>
      <c r="W38" s="1329"/>
      <c r="X38" s="1329"/>
      <c r="Y38" s="1329"/>
      <c r="Z38" s="1329"/>
      <c r="AA38" s="1329"/>
      <c r="AB38" s="1329"/>
      <c r="AC38" s="1332"/>
      <c r="AD38" s="1333"/>
      <c r="AE38" s="1333"/>
      <c r="AF38" s="1333"/>
      <c r="AG38" s="1333"/>
      <c r="AH38" s="1333"/>
      <c r="AI38" s="1333"/>
      <c r="AJ38" s="1333"/>
      <c r="AK38" s="1333"/>
      <c r="AL38" s="1333"/>
      <c r="AM38" s="1333"/>
      <c r="AN38" s="1333"/>
      <c r="AO38" s="1333"/>
      <c r="AP38" s="1333"/>
      <c r="AQ38" s="1333"/>
      <c r="AR38" s="1333"/>
      <c r="AS38" s="1333"/>
      <c r="AT38" s="1333"/>
      <c r="AU38" s="1333"/>
      <c r="AV38" s="1333"/>
      <c r="AW38" s="1238"/>
      <c r="AX38" s="1239"/>
      <c r="BA38" s="1314"/>
      <c r="BB38" s="1314"/>
      <c r="BC38" s="1314"/>
      <c r="BD38" s="1314"/>
      <c r="BE38" s="1068" t="s">
        <v>385</v>
      </c>
      <c r="BF38" s="1068"/>
      <c r="BG38" s="1068"/>
      <c r="BH38" s="1068"/>
      <c r="BI38" s="1068"/>
      <c r="BJ38" s="1068"/>
      <c r="BK38" s="1068"/>
      <c r="BL38" s="1068"/>
      <c r="BM38" s="1068"/>
      <c r="BN38" s="1068"/>
      <c r="BO38" s="1068"/>
      <c r="BP38" s="1068"/>
      <c r="BQ38" s="1068"/>
      <c r="BR38" s="1068"/>
      <c r="BS38" s="1068"/>
      <c r="BT38" s="1068" t="s">
        <v>757</v>
      </c>
      <c r="BU38" s="1068"/>
      <c r="BV38" s="1068"/>
      <c r="BW38" s="1069" t="str">
        <f>IF('計算シート（非表示）'!B175="","",'計算シート（非表示）'!B175)</f>
        <v/>
      </c>
      <c r="BX38" s="1069"/>
      <c r="BY38" s="1069"/>
      <c r="BZ38" s="1069"/>
      <c r="CA38" s="1069"/>
      <c r="CB38" s="1069"/>
      <c r="CC38" s="1069"/>
      <c r="CD38" s="1069"/>
      <c r="CE38" s="1069"/>
      <c r="CF38" s="1069"/>
      <c r="CG38" s="1069"/>
      <c r="CH38" s="1069"/>
      <c r="CI38" s="1069"/>
      <c r="CJ38" s="1069"/>
      <c r="CK38" s="1069"/>
      <c r="CL38" s="1069"/>
      <c r="CM38" s="1069"/>
      <c r="CN38" s="1069"/>
      <c r="CO38" s="1069"/>
      <c r="CP38" s="1069"/>
      <c r="CQ38" s="1069"/>
      <c r="CR38" s="1069"/>
      <c r="CS38" s="1069"/>
      <c r="CT38" s="1069"/>
      <c r="CU38" s="1069"/>
      <c r="CV38" s="377"/>
      <c r="CW38" s="377"/>
      <c r="CX38" s="377"/>
      <c r="CY38" s="377"/>
      <c r="CZ38" s="377"/>
      <c r="DA38" s="377"/>
    </row>
    <row r="39" spans="1:105" ht="3" customHeight="1">
      <c r="A39" s="1169"/>
      <c r="B39" s="1169"/>
      <c r="C39" s="1169"/>
      <c r="D39" s="29"/>
      <c r="E39" s="18"/>
      <c r="F39" s="18"/>
      <c r="G39" s="18"/>
      <c r="H39" s="18"/>
      <c r="I39" s="13"/>
      <c r="J39" s="1329"/>
      <c r="K39" s="1329"/>
      <c r="L39" s="1329"/>
      <c r="M39" s="1329"/>
      <c r="N39" s="1329"/>
      <c r="O39" s="1329"/>
      <c r="P39" s="1329"/>
      <c r="Q39" s="1329"/>
      <c r="R39" s="1329"/>
      <c r="S39" s="1329"/>
      <c r="T39" s="1329"/>
      <c r="U39" s="1329"/>
      <c r="V39" s="1329"/>
      <c r="W39" s="1329"/>
      <c r="X39" s="1329"/>
      <c r="Y39" s="1329"/>
      <c r="Z39" s="1329"/>
      <c r="AA39" s="1329"/>
      <c r="AB39" s="1329"/>
      <c r="AC39" s="1332"/>
      <c r="AD39" s="1333"/>
      <c r="AE39" s="1333"/>
      <c r="AF39" s="1333"/>
      <c r="AG39" s="1333"/>
      <c r="AH39" s="1333"/>
      <c r="AI39" s="1333"/>
      <c r="AJ39" s="1333"/>
      <c r="AK39" s="1333"/>
      <c r="AL39" s="1333"/>
      <c r="AM39" s="1333"/>
      <c r="AN39" s="1333"/>
      <c r="AO39" s="1333"/>
      <c r="AP39" s="1333"/>
      <c r="AQ39" s="1333"/>
      <c r="AR39" s="1333"/>
      <c r="AS39" s="1333"/>
      <c r="AT39" s="1333"/>
      <c r="AU39" s="1333"/>
      <c r="AV39" s="1333"/>
      <c r="AW39" s="1238"/>
      <c r="AX39" s="1239"/>
      <c r="BA39" s="1314"/>
      <c r="BB39" s="1314"/>
      <c r="BC39" s="1314"/>
      <c r="BD39" s="1314"/>
      <c r="BE39" s="1068"/>
      <c r="BF39" s="1068"/>
      <c r="BG39" s="1068"/>
      <c r="BH39" s="1068"/>
      <c r="BI39" s="1068"/>
      <c r="BJ39" s="1068"/>
      <c r="BK39" s="1068"/>
      <c r="BL39" s="1068"/>
      <c r="BM39" s="1068"/>
      <c r="BN39" s="1068"/>
      <c r="BO39" s="1068"/>
      <c r="BP39" s="1068"/>
      <c r="BQ39" s="1068"/>
      <c r="BR39" s="1068"/>
      <c r="BS39" s="1068"/>
      <c r="BT39" s="1068"/>
      <c r="BU39" s="1068"/>
      <c r="BV39" s="1068"/>
      <c r="BW39" s="1069"/>
      <c r="BX39" s="1069"/>
      <c r="BY39" s="1069"/>
      <c r="BZ39" s="1069"/>
      <c r="CA39" s="1069"/>
      <c r="CB39" s="1069"/>
      <c r="CC39" s="1069"/>
      <c r="CD39" s="1069"/>
      <c r="CE39" s="1069"/>
      <c r="CF39" s="1069"/>
      <c r="CG39" s="1069"/>
      <c r="CH39" s="1069"/>
      <c r="CI39" s="1069"/>
      <c r="CJ39" s="1069"/>
      <c r="CK39" s="1069"/>
      <c r="CL39" s="1069"/>
      <c r="CM39" s="1069"/>
      <c r="CN39" s="1069"/>
      <c r="CO39" s="1069"/>
      <c r="CP39" s="1069"/>
      <c r="CQ39" s="1069"/>
      <c r="CR39" s="1069"/>
      <c r="CS39" s="1069"/>
      <c r="CT39" s="1069"/>
      <c r="CU39" s="1069"/>
      <c r="CV39" s="377"/>
      <c r="CW39" s="377"/>
      <c r="CX39" s="377"/>
      <c r="CY39" s="377"/>
      <c r="CZ39" s="377"/>
      <c r="DA39" s="377"/>
    </row>
    <row r="40" spans="1:105" ht="3" customHeight="1">
      <c r="A40" s="1169"/>
      <c r="B40" s="1169"/>
      <c r="C40" s="1169"/>
      <c r="D40" s="1327" t="s">
        <v>31</v>
      </c>
      <c r="E40" s="1328"/>
      <c r="F40" s="1328"/>
      <c r="G40" s="1328"/>
      <c r="H40" s="1328"/>
      <c r="I40" s="13"/>
      <c r="J40" s="1329"/>
      <c r="K40" s="1329"/>
      <c r="L40" s="1329"/>
      <c r="M40" s="1329"/>
      <c r="N40" s="1329"/>
      <c r="O40" s="1329"/>
      <c r="P40" s="1329"/>
      <c r="Q40" s="1329"/>
      <c r="R40" s="1329"/>
      <c r="S40" s="1329"/>
      <c r="T40" s="1329"/>
      <c r="U40" s="1329"/>
      <c r="V40" s="1329"/>
      <c r="W40" s="1329"/>
      <c r="X40" s="1329"/>
      <c r="Y40" s="1329"/>
      <c r="Z40" s="1329"/>
      <c r="AA40" s="1329"/>
      <c r="AB40" s="1329"/>
      <c r="AC40" s="1334"/>
      <c r="AD40" s="1335"/>
      <c r="AE40" s="1335"/>
      <c r="AF40" s="1335"/>
      <c r="AG40" s="1335"/>
      <c r="AH40" s="1335"/>
      <c r="AI40" s="1335"/>
      <c r="AJ40" s="1335"/>
      <c r="AK40" s="1335"/>
      <c r="AL40" s="1335"/>
      <c r="AM40" s="1335"/>
      <c r="AN40" s="1335"/>
      <c r="AO40" s="1335"/>
      <c r="AP40" s="1335"/>
      <c r="AQ40" s="1335"/>
      <c r="AR40" s="1335"/>
      <c r="AS40" s="1335"/>
      <c r="AT40" s="1335"/>
      <c r="AU40" s="1335"/>
      <c r="AV40" s="1335"/>
      <c r="AW40" s="1240"/>
      <c r="AX40" s="1241"/>
      <c r="BA40" s="1314"/>
      <c r="BB40" s="1314"/>
      <c r="BC40" s="1314"/>
      <c r="BD40" s="1314"/>
      <c r="BE40" s="1068"/>
      <c r="BF40" s="1068"/>
      <c r="BG40" s="1068"/>
      <c r="BH40" s="1068"/>
      <c r="BI40" s="1068"/>
      <c r="BJ40" s="1068"/>
      <c r="BK40" s="1068"/>
      <c r="BL40" s="1068"/>
      <c r="BM40" s="1068"/>
      <c r="BN40" s="1068"/>
      <c r="BO40" s="1068"/>
      <c r="BP40" s="1068"/>
      <c r="BQ40" s="1068"/>
      <c r="BR40" s="1068"/>
      <c r="BS40" s="1068"/>
      <c r="BT40" s="1068"/>
      <c r="BU40" s="1068"/>
      <c r="BV40" s="1068"/>
      <c r="BW40" s="1069"/>
      <c r="BX40" s="1069"/>
      <c r="BY40" s="1069"/>
      <c r="BZ40" s="1069"/>
      <c r="CA40" s="1069"/>
      <c r="CB40" s="1069"/>
      <c r="CC40" s="1069"/>
      <c r="CD40" s="1069"/>
      <c r="CE40" s="1069"/>
      <c r="CF40" s="1069"/>
      <c r="CG40" s="1069"/>
      <c r="CH40" s="1069"/>
      <c r="CI40" s="1069"/>
      <c r="CJ40" s="1069"/>
      <c r="CK40" s="1069"/>
      <c r="CL40" s="1069"/>
      <c r="CM40" s="1069"/>
      <c r="CN40" s="1069"/>
      <c r="CO40" s="1069"/>
      <c r="CP40" s="1069"/>
      <c r="CQ40" s="1069"/>
      <c r="CR40" s="1069"/>
      <c r="CS40" s="1069"/>
      <c r="CT40" s="1069"/>
      <c r="CU40" s="1069"/>
      <c r="CV40" s="377"/>
      <c r="CW40" s="377"/>
      <c r="CX40" s="377"/>
      <c r="CY40" s="377"/>
      <c r="CZ40" s="377"/>
      <c r="DA40" s="377"/>
    </row>
    <row r="41" spans="1:105" ht="3" customHeight="1">
      <c r="A41" s="1169"/>
      <c r="B41" s="1169"/>
      <c r="C41" s="1169"/>
      <c r="D41" s="1327"/>
      <c r="E41" s="1328"/>
      <c r="F41" s="1328"/>
      <c r="G41" s="1328"/>
      <c r="H41" s="1328"/>
      <c r="I41" s="13"/>
      <c r="J41" s="1329" t="str">
        <f>IF(SUM('計算シート（非表示）'!A218:A222)&lt;5,"",IF(SUM('計算シート（非表示）'!A220:A222)=12,'計算シート（非表示）'!B220&amp;" "&amp;'計算シート（非表示）'!B221&amp;" "&amp;'計算シート（非表示）'!B222,IF(SUM('計算シート（非表示）'!A220:A222)&gt;=7,VLOOKUP(3,'計算シート（非表示）'!A220:C222,2,FALSE)&amp;" "&amp;VLOOKUP(4,'計算シート（非表示）'!A220:C222,2,FALSE),IF(MAX('計算シート（非表示）'!A220:A222)=3,VLOOKUP(3,'計算シート（非表示）'!A220:C222,2,FALSE),""))))</f>
        <v/>
      </c>
      <c r="K41" s="1329"/>
      <c r="L41" s="1329"/>
      <c r="M41" s="1329"/>
      <c r="N41" s="1329"/>
      <c r="O41" s="1329"/>
      <c r="P41" s="1329"/>
      <c r="Q41" s="1329"/>
      <c r="R41" s="1329"/>
      <c r="S41" s="1329"/>
      <c r="T41" s="1329"/>
      <c r="U41" s="1329"/>
      <c r="V41" s="1329"/>
      <c r="W41" s="1329"/>
      <c r="X41" s="1329"/>
      <c r="Y41" s="1329"/>
      <c r="Z41" s="1329"/>
      <c r="AA41" s="1329"/>
      <c r="AB41" s="1329"/>
      <c r="AC41" s="1330" t="str">
        <f>IF(SUM('計算シート（非表示）'!A218:A222)&lt;5,"",IF(SUM('計算シート（非表示）'!A220)=3,SUM('計算シート（非表示）'!C220:C222),IF('計算シート（非表示）'!A221=3,SUM('計算シート（非表示）'!C221:C222),IF('計算シート（非表示）'!A222=3,'計算シート（非表示）'!C222,""))))</f>
        <v/>
      </c>
      <c r="AD41" s="1331"/>
      <c r="AE41" s="1331"/>
      <c r="AF41" s="1331"/>
      <c r="AG41" s="1331"/>
      <c r="AH41" s="1331"/>
      <c r="AI41" s="1331"/>
      <c r="AJ41" s="1331"/>
      <c r="AK41" s="1331"/>
      <c r="AL41" s="1331"/>
      <c r="AM41" s="1331"/>
      <c r="AN41" s="1331"/>
      <c r="AO41" s="1331"/>
      <c r="AP41" s="1331"/>
      <c r="AQ41" s="1331"/>
      <c r="AR41" s="1331"/>
      <c r="AS41" s="1331"/>
      <c r="AT41" s="1331"/>
      <c r="AU41" s="1331"/>
      <c r="AV41" s="1331"/>
      <c r="AW41" s="1236"/>
      <c r="AX41" s="1237"/>
      <c r="BA41" s="1314"/>
      <c r="BB41" s="1314"/>
      <c r="BC41" s="1314"/>
      <c r="BD41" s="1314"/>
      <c r="BE41" s="1068"/>
      <c r="BF41" s="1068"/>
      <c r="BG41" s="1068"/>
      <c r="BH41" s="1068"/>
      <c r="BI41" s="1068"/>
      <c r="BJ41" s="1068"/>
      <c r="BK41" s="1068"/>
      <c r="BL41" s="1068"/>
      <c r="BM41" s="1068"/>
      <c r="BN41" s="1068"/>
      <c r="BO41" s="1068"/>
      <c r="BP41" s="1068"/>
      <c r="BQ41" s="1068"/>
      <c r="BR41" s="1068"/>
      <c r="BS41" s="1068"/>
      <c r="BT41" s="1068"/>
      <c r="BU41" s="1068"/>
      <c r="BV41" s="1068"/>
      <c r="BW41" s="1069"/>
      <c r="BX41" s="1069"/>
      <c r="BY41" s="1069"/>
      <c r="BZ41" s="1069"/>
      <c r="CA41" s="1069"/>
      <c r="CB41" s="1069"/>
      <c r="CC41" s="1069"/>
      <c r="CD41" s="1069"/>
      <c r="CE41" s="1069"/>
      <c r="CF41" s="1069"/>
      <c r="CG41" s="1069"/>
      <c r="CH41" s="1069"/>
      <c r="CI41" s="1069"/>
      <c r="CJ41" s="1069"/>
      <c r="CK41" s="1069"/>
      <c r="CL41" s="1069"/>
      <c r="CM41" s="1069"/>
      <c r="CN41" s="1069"/>
      <c r="CO41" s="1069"/>
      <c r="CP41" s="1069"/>
      <c r="CQ41" s="1069"/>
      <c r="CR41" s="1069"/>
      <c r="CS41" s="1069"/>
      <c r="CT41" s="1069"/>
      <c r="CU41" s="1069"/>
      <c r="CV41" s="377"/>
      <c r="CW41" s="377"/>
      <c r="CX41" s="377"/>
      <c r="CY41" s="377"/>
      <c r="CZ41" s="377"/>
      <c r="DA41" s="377"/>
    </row>
    <row r="42" spans="1:105" ht="3" customHeight="1">
      <c r="A42" s="1169"/>
      <c r="B42" s="1169"/>
      <c r="C42" s="1169"/>
      <c r="D42" s="1327"/>
      <c r="E42" s="1328"/>
      <c r="F42" s="1328"/>
      <c r="G42" s="1328"/>
      <c r="H42" s="1328"/>
      <c r="I42" s="13"/>
      <c r="J42" s="1329"/>
      <c r="K42" s="1329"/>
      <c r="L42" s="1329"/>
      <c r="M42" s="1329"/>
      <c r="N42" s="1329"/>
      <c r="O42" s="1329"/>
      <c r="P42" s="1329"/>
      <c r="Q42" s="1329"/>
      <c r="R42" s="1329"/>
      <c r="S42" s="1329"/>
      <c r="T42" s="1329"/>
      <c r="U42" s="1329"/>
      <c r="V42" s="1329"/>
      <c r="W42" s="1329"/>
      <c r="X42" s="1329"/>
      <c r="Y42" s="1329"/>
      <c r="Z42" s="1329"/>
      <c r="AA42" s="1329"/>
      <c r="AB42" s="1329"/>
      <c r="AC42" s="1332"/>
      <c r="AD42" s="1333"/>
      <c r="AE42" s="1333"/>
      <c r="AF42" s="1333"/>
      <c r="AG42" s="1333"/>
      <c r="AH42" s="1333"/>
      <c r="AI42" s="1333"/>
      <c r="AJ42" s="1333"/>
      <c r="AK42" s="1333"/>
      <c r="AL42" s="1333"/>
      <c r="AM42" s="1333"/>
      <c r="AN42" s="1333"/>
      <c r="AO42" s="1333"/>
      <c r="AP42" s="1333"/>
      <c r="AQ42" s="1333"/>
      <c r="AR42" s="1333"/>
      <c r="AS42" s="1333"/>
      <c r="AT42" s="1333"/>
      <c r="AU42" s="1333"/>
      <c r="AV42" s="1333"/>
      <c r="AW42" s="1238"/>
      <c r="AX42" s="1239"/>
      <c r="BA42" s="1314"/>
      <c r="BB42" s="1314"/>
      <c r="BC42" s="1314"/>
      <c r="BD42" s="1314"/>
      <c r="BE42" s="1068" t="s">
        <v>746</v>
      </c>
      <c r="BF42" s="1068"/>
      <c r="BG42" s="1068"/>
      <c r="BH42" s="1068"/>
      <c r="BI42" s="1068"/>
      <c r="BJ42" s="1068"/>
      <c r="BK42" s="1068"/>
      <c r="BL42" s="1068"/>
      <c r="BM42" s="1068"/>
      <c r="BN42" s="1068"/>
      <c r="BO42" s="1068"/>
      <c r="BP42" s="1068"/>
      <c r="BQ42" s="1068"/>
      <c r="BR42" s="1068"/>
      <c r="BS42" s="1068"/>
      <c r="BT42" s="1068" t="s">
        <v>787</v>
      </c>
      <c r="BU42" s="1068"/>
      <c r="BV42" s="1068"/>
      <c r="BW42" s="1069" t="str">
        <f>IF(入力シート!V76="","",入力シート!V76)</f>
        <v/>
      </c>
      <c r="BX42" s="1069"/>
      <c r="BY42" s="1069"/>
      <c r="BZ42" s="1069"/>
      <c r="CA42" s="1069"/>
      <c r="CB42" s="1069"/>
      <c r="CC42" s="1069"/>
      <c r="CD42" s="1069"/>
      <c r="CE42" s="1069"/>
      <c r="CF42" s="1069"/>
      <c r="CG42" s="1069"/>
      <c r="CH42" s="1069"/>
      <c r="CI42" s="1069"/>
      <c r="CJ42" s="1069"/>
      <c r="CK42" s="1069"/>
      <c r="CL42" s="1069"/>
      <c r="CM42" s="1069"/>
      <c r="CN42" s="1069"/>
      <c r="CO42" s="1069"/>
      <c r="CP42" s="1069"/>
      <c r="CQ42" s="1069"/>
      <c r="CR42" s="1069"/>
      <c r="CS42" s="1069"/>
      <c r="CT42" s="1069"/>
      <c r="CU42" s="1069"/>
      <c r="CV42" s="377"/>
      <c r="CW42" s="377"/>
      <c r="CX42" s="377"/>
      <c r="CY42" s="377"/>
      <c r="CZ42" s="377"/>
      <c r="DA42" s="377"/>
    </row>
    <row r="43" spans="1:105" ht="3" customHeight="1">
      <c r="A43" s="1169"/>
      <c r="B43" s="1169"/>
      <c r="C43" s="1169"/>
      <c r="D43" s="1327"/>
      <c r="E43" s="1328"/>
      <c r="F43" s="1328"/>
      <c r="G43" s="1328"/>
      <c r="H43" s="1328"/>
      <c r="I43" s="13"/>
      <c r="J43" s="1329"/>
      <c r="K43" s="1329"/>
      <c r="L43" s="1329"/>
      <c r="M43" s="1329"/>
      <c r="N43" s="1329"/>
      <c r="O43" s="1329"/>
      <c r="P43" s="1329"/>
      <c r="Q43" s="1329"/>
      <c r="R43" s="1329"/>
      <c r="S43" s="1329"/>
      <c r="T43" s="1329"/>
      <c r="U43" s="1329"/>
      <c r="V43" s="1329"/>
      <c r="W43" s="1329"/>
      <c r="X43" s="1329"/>
      <c r="Y43" s="1329"/>
      <c r="Z43" s="1329"/>
      <c r="AA43" s="1329"/>
      <c r="AB43" s="1329"/>
      <c r="AC43" s="1332"/>
      <c r="AD43" s="1333"/>
      <c r="AE43" s="1333"/>
      <c r="AF43" s="1333"/>
      <c r="AG43" s="1333"/>
      <c r="AH43" s="1333"/>
      <c r="AI43" s="1333"/>
      <c r="AJ43" s="1333"/>
      <c r="AK43" s="1333"/>
      <c r="AL43" s="1333"/>
      <c r="AM43" s="1333"/>
      <c r="AN43" s="1333"/>
      <c r="AO43" s="1333"/>
      <c r="AP43" s="1333"/>
      <c r="AQ43" s="1333"/>
      <c r="AR43" s="1333"/>
      <c r="AS43" s="1333"/>
      <c r="AT43" s="1333"/>
      <c r="AU43" s="1333"/>
      <c r="AV43" s="1333"/>
      <c r="AW43" s="1238"/>
      <c r="AX43" s="1239"/>
      <c r="BA43" s="1314"/>
      <c r="BB43" s="1314"/>
      <c r="BC43" s="1314"/>
      <c r="BD43" s="1314"/>
      <c r="BE43" s="1068"/>
      <c r="BF43" s="1068"/>
      <c r="BG43" s="1068"/>
      <c r="BH43" s="1068"/>
      <c r="BI43" s="1068"/>
      <c r="BJ43" s="1068"/>
      <c r="BK43" s="1068"/>
      <c r="BL43" s="1068"/>
      <c r="BM43" s="1068"/>
      <c r="BN43" s="1068"/>
      <c r="BO43" s="1068"/>
      <c r="BP43" s="1068"/>
      <c r="BQ43" s="1068"/>
      <c r="BR43" s="1068"/>
      <c r="BS43" s="1068"/>
      <c r="BT43" s="1068"/>
      <c r="BU43" s="1068"/>
      <c r="BV43" s="1068"/>
      <c r="BW43" s="1069"/>
      <c r="BX43" s="1069"/>
      <c r="BY43" s="1069"/>
      <c r="BZ43" s="1069"/>
      <c r="CA43" s="1069"/>
      <c r="CB43" s="1069"/>
      <c r="CC43" s="1069"/>
      <c r="CD43" s="1069"/>
      <c r="CE43" s="1069"/>
      <c r="CF43" s="1069"/>
      <c r="CG43" s="1069"/>
      <c r="CH43" s="1069"/>
      <c r="CI43" s="1069"/>
      <c r="CJ43" s="1069"/>
      <c r="CK43" s="1069"/>
      <c r="CL43" s="1069"/>
      <c r="CM43" s="1069"/>
      <c r="CN43" s="1069"/>
      <c r="CO43" s="1069"/>
      <c r="CP43" s="1069"/>
      <c r="CQ43" s="1069"/>
      <c r="CR43" s="1069"/>
      <c r="CS43" s="1069"/>
      <c r="CT43" s="1069"/>
      <c r="CU43" s="1069"/>
      <c r="CV43" s="377"/>
      <c r="CW43" s="377"/>
      <c r="CX43" s="377"/>
      <c r="CY43" s="377"/>
      <c r="CZ43" s="377"/>
      <c r="DA43" s="377"/>
    </row>
    <row r="44" spans="1:105" ht="3" customHeight="1">
      <c r="A44" s="1169"/>
      <c r="B44" s="1169"/>
      <c r="C44" s="1169"/>
      <c r="D44" s="29"/>
      <c r="E44" s="18"/>
      <c r="F44" s="18"/>
      <c r="G44" s="18"/>
      <c r="H44" s="18"/>
      <c r="I44" s="13"/>
      <c r="J44" s="1329"/>
      <c r="K44" s="1329"/>
      <c r="L44" s="1329"/>
      <c r="M44" s="1329"/>
      <c r="N44" s="1329"/>
      <c r="O44" s="1329"/>
      <c r="P44" s="1329"/>
      <c r="Q44" s="1329"/>
      <c r="R44" s="1329"/>
      <c r="S44" s="1329"/>
      <c r="T44" s="1329"/>
      <c r="U44" s="1329"/>
      <c r="V44" s="1329"/>
      <c r="W44" s="1329"/>
      <c r="X44" s="1329"/>
      <c r="Y44" s="1329"/>
      <c r="Z44" s="1329"/>
      <c r="AA44" s="1329"/>
      <c r="AB44" s="1329"/>
      <c r="AC44" s="1334"/>
      <c r="AD44" s="1335"/>
      <c r="AE44" s="1335"/>
      <c r="AF44" s="1335"/>
      <c r="AG44" s="1335"/>
      <c r="AH44" s="1335"/>
      <c r="AI44" s="1335"/>
      <c r="AJ44" s="1335"/>
      <c r="AK44" s="1335"/>
      <c r="AL44" s="1335"/>
      <c r="AM44" s="1335"/>
      <c r="AN44" s="1335"/>
      <c r="AO44" s="1335"/>
      <c r="AP44" s="1335"/>
      <c r="AQ44" s="1335"/>
      <c r="AR44" s="1335"/>
      <c r="AS44" s="1335"/>
      <c r="AT44" s="1335"/>
      <c r="AU44" s="1335"/>
      <c r="AV44" s="1335"/>
      <c r="AW44" s="1240"/>
      <c r="AX44" s="1241"/>
      <c r="BA44" s="1314"/>
      <c r="BB44" s="1314"/>
      <c r="BC44" s="1314"/>
      <c r="BD44" s="1314"/>
      <c r="BE44" s="1068"/>
      <c r="BF44" s="1068"/>
      <c r="BG44" s="1068"/>
      <c r="BH44" s="1068"/>
      <c r="BI44" s="1068"/>
      <c r="BJ44" s="1068"/>
      <c r="BK44" s="1068"/>
      <c r="BL44" s="1068"/>
      <c r="BM44" s="1068"/>
      <c r="BN44" s="1068"/>
      <c r="BO44" s="1068"/>
      <c r="BP44" s="1068"/>
      <c r="BQ44" s="1068"/>
      <c r="BR44" s="1068"/>
      <c r="BS44" s="1068"/>
      <c r="BT44" s="1068"/>
      <c r="BU44" s="1068"/>
      <c r="BV44" s="1068"/>
      <c r="BW44" s="1069"/>
      <c r="BX44" s="1069"/>
      <c r="BY44" s="1069"/>
      <c r="BZ44" s="1069"/>
      <c r="CA44" s="1069"/>
      <c r="CB44" s="1069"/>
      <c r="CC44" s="1069"/>
      <c r="CD44" s="1069"/>
      <c r="CE44" s="1069"/>
      <c r="CF44" s="1069"/>
      <c r="CG44" s="1069"/>
      <c r="CH44" s="1069"/>
      <c r="CI44" s="1069"/>
      <c r="CJ44" s="1069"/>
      <c r="CK44" s="1069"/>
      <c r="CL44" s="1069"/>
      <c r="CM44" s="1069"/>
      <c r="CN44" s="1069"/>
      <c r="CO44" s="1069"/>
      <c r="CP44" s="1069"/>
      <c r="CQ44" s="1069"/>
      <c r="CR44" s="1069"/>
      <c r="CS44" s="1069"/>
      <c r="CT44" s="1069"/>
      <c r="CU44" s="1069"/>
      <c r="CV44" s="377"/>
      <c r="CW44" s="377"/>
      <c r="CX44" s="377"/>
      <c r="CY44" s="377"/>
      <c r="CZ44" s="377"/>
      <c r="DA44" s="377"/>
    </row>
    <row r="45" spans="1:105" ht="3" customHeight="1">
      <c r="A45" s="1169"/>
      <c r="B45" s="1169"/>
      <c r="C45" s="1169"/>
      <c r="D45" s="256"/>
      <c r="E45" s="257"/>
      <c r="F45" s="257"/>
      <c r="G45" s="257"/>
      <c r="H45" s="257"/>
      <c r="I45" s="12"/>
      <c r="J45" s="1242" t="s">
        <v>22</v>
      </c>
      <c r="K45" s="1242"/>
      <c r="L45" s="1242"/>
      <c r="M45" s="1242"/>
      <c r="N45" s="1242"/>
      <c r="O45" s="1242"/>
      <c r="P45" s="1242"/>
      <c r="Q45" s="1242"/>
      <c r="R45" s="1242"/>
      <c r="S45" s="1242"/>
      <c r="T45" s="1242"/>
      <c r="U45" s="1242"/>
      <c r="V45" s="1242"/>
      <c r="W45" s="1242"/>
      <c r="X45" s="1242"/>
      <c r="Y45" s="1242"/>
      <c r="Z45" s="1242"/>
      <c r="AA45" s="1242"/>
      <c r="AB45" s="1243"/>
      <c r="AC45" s="1197" t="str">
        <f>IF(入力シート!I198="","","小企")</f>
        <v/>
      </c>
      <c r="AD45" s="1198"/>
      <c r="AE45" s="1414" t="str">
        <f>IF(入力シート!I198&gt;0,入力シート!I198,"")</f>
        <v/>
      </c>
      <c r="AF45" s="1414"/>
      <c r="AG45" s="1414"/>
      <c r="AH45" s="1414"/>
      <c r="AI45" s="1414"/>
      <c r="AJ45" s="1417" t="str">
        <f>IF(AND(AC33="",AC37="",AC41=""),"",SUM(AC33,AC37,AC41))</f>
        <v/>
      </c>
      <c r="AK45" s="1417"/>
      <c r="AL45" s="1417"/>
      <c r="AM45" s="1417"/>
      <c r="AN45" s="1417"/>
      <c r="AO45" s="1417"/>
      <c r="AP45" s="1417"/>
      <c r="AQ45" s="1417"/>
      <c r="AR45" s="1417"/>
      <c r="AS45" s="1417"/>
      <c r="AT45" s="1417"/>
      <c r="AU45" s="1417"/>
      <c r="AV45" s="1417"/>
      <c r="AW45" s="1244" t="s">
        <v>15</v>
      </c>
      <c r="AX45" s="1245"/>
      <c r="BA45" s="1314"/>
      <c r="BB45" s="1314"/>
      <c r="BC45" s="1314"/>
      <c r="BD45" s="1314"/>
      <c r="BE45" s="1068"/>
      <c r="BF45" s="1068"/>
      <c r="BG45" s="1068"/>
      <c r="BH45" s="1068"/>
      <c r="BI45" s="1068"/>
      <c r="BJ45" s="1068"/>
      <c r="BK45" s="1068"/>
      <c r="BL45" s="1068"/>
      <c r="BM45" s="1068"/>
      <c r="BN45" s="1068"/>
      <c r="BO45" s="1068"/>
      <c r="BP45" s="1068"/>
      <c r="BQ45" s="1068"/>
      <c r="BR45" s="1068"/>
      <c r="BS45" s="1068"/>
      <c r="BT45" s="1068"/>
      <c r="BU45" s="1068"/>
      <c r="BV45" s="1068"/>
      <c r="BW45" s="1069"/>
      <c r="BX45" s="1069"/>
      <c r="BY45" s="1069"/>
      <c r="BZ45" s="1069"/>
      <c r="CA45" s="1069"/>
      <c r="CB45" s="1069"/>
      <c r="CC45" s="1069"/>
      <c r="CD45" s="1069"/>
      <c r="CE45" s="1069"/>
      <c r="CF45" s="1069"/>
      <c r="CG45" s="1069"/>
      <c r="CH45" s="1069"/>
      <c r="CI45" s="1069"/>
      <c r="CJ45" s="1069"/>
      <c r="CK45" s="1069"/>
      <c r="CL45" s="1069"/>
      <c r="CM45" s="1069"/>
      <c r="CN45" s="1069"/>
      <c r="CO45" s="1069"/>
      <c r="CP45" s="1069"/>
      <c r="CQ45" s="1069"/>
      <c r="CR45" s="1069"/>
      <c r="CS45" s="1069"/>
      <c r="CT45" s="1069"/>
      <c r="CU45" s="1069"/>
      <c r="CV45" s="377"/>
      <c r="CW45" s="377"/>
      <c r="CX45" s="377"/>
      <c r="CY45" s="377"/>
      <c r="CZ45" s="377"/>
      <c r="DA45" s="377"/>
    </row>
    <row r="46" spans="1:105" ht="3" customHeight="1">
      <c r="A46" s="1169"/>
      <c r="B46" s="1169"/>
      <c r="C46" s="1169"/>
      <c r="D46" s="256"/>
      <c r="E46" s="257"/>
      <c r="F46" s="257"/>
      <c r="G46" s="257"/>
      <c r="H46" s="257"/>
      <c r="I46" s="12"/>
      <c r="J46" s="1242"/>
      <c r="K46" s="1242"/>
      <c r="L46" s="1242"/>
      <c r="M46" s="1242"/>
      <c r="N46" s="1242"/>
      <c r="O46" s="1242"/>
      <c r="P46" s="1242"/>
      <c r="Q46" s="1242"/>
      <c r="R46" s="1242"/>
      <c r="S46" s="1242"/>
      <c r="T46" s="1242"/>
      <c r="U46" s="1242"/>
      <c r="V46" s="1242"/>
      <c r="W46" s="1242"/>
      <c r="X46" s="1242"/>
      <c r="Y46" s="1242"/>
      <c r="Z46" s="1242"/>
      <c r="AA46" s="1242"/>
      <c r="AB46" s="1243"/>
      <c r="AC46" s="1199"/>
      <c r="AD46" s="1200"/>
      <c r="AE46" s="1415"/>
      <c r="AF46" s="1415"/>
      <c r="AG46" s="1415"/>
      <c r="AH46" s="1415"/>
      <c r="AI46" s="1415"/>
      <c r="AJ46" s="1418"/>
      <c r="AK46" s="1418"/>
      <c r="AL46" s="1418"/>
      <c r="AM46" s="1418"/>
      <c r="AN46" s="1418"/>
      <c r="AO46" s="1418"/>
      <c r="AP46" s="1418"/>
      <c r="AQ46" s="1418"/>
      <c r="AR46" s="1418"/>
      <c r="AS46" s="1418"/>
      <c r="AT46" s="1418"/>
      <c r="AU46" s="1418"/>
      <c r="AV46" s="1418"/>
      <c r="AW46" s="1246"/>
      <c r="AX46" s="1247"/>
      <c r="BA46" s="1314"/>
      <c r="BB46" s="1314"/>
      <c r="BC46" s="1314"/>
      <c r="BD46" s="1314"/>
      <c r="BE46" s="1068" t="s">
        <v>747</v>
      </c>
      <c r="BF46" s="1068"/>
      <c r="BG46" s="1068"/>
      <c r="BH46" s="1068"/>
      <c r="BI46" s="1068"/>
      <c r="BJ46" s="1068"/>
      <c r="BK46" s="1068"/>
      <c r="BL46" s="1068"/>
      <c r="BM46" s="1068"/>
      <c r="BN46" s="1068"/>
      <c r="BO46" s="1068"/>
      <c r="BP46" s="1068"/>
      <c r="BQ46" s="1068"/>
      <c r="BR46" s="1068"/>
      <c r="BS46" s="1068"/>
      <c r="BT46" s="1068" t="s">
        <v>758</v>
      </c>
      <c r="BU46" s="1068"/>
      <c r="BV46" s="1068"/>
      <c r="BW46" s="1069" t="str">
        <f>IF('計算シート（非表示）'!D190="","",'計算シート（非表示）'!D190)</f>
        <v/>
      </c>
      <c r="BX46" s="1069"/>
      <c r="BY46" s="1069"/>
      <c r="BZ46" s="1069"/>
      <c r="CA46" s="1069"/>
      <c r="CB46" s="1069"/>
      <c r="CC46" s="1069"/>
      <c r="CD46" s="1069"/>
      <c r="CE46" s="1069"/>
      <c r="CF46" s="1069"/>
      <c r="CG46" s="1069"/>
      <c r="CH46" s="1069"/>
      <c r="CI46" s="1069"/>
      <c r="CJ46" s="1069"/>
      <c r="CK46" s="1069"/>
      <c r="CL46" s="1069"/>
      <c r="CM46" s="1069"/>
      <c r="CN46" s="1069"/>
      <c r="CO46" s="1069"/>
      <c r="CP46" s="1069"/>
      <c r="CQ46" s="1069"/>
      <c r="CR46" s="1069"/>
      <c r="CS46" s="1069"/>
      <c r="CT46" s="1069"/>
      <c r="CU46" s="1069"/>
      <c r="CV46" s="377"/>
      <c r="CW46" s="377"/>
      <c r="CX46" s="377"/>
      <c r="CY46" s="377"/>
      <c r="CZ46" s="377"/>
      <c r="DA46" s="377"/>
    </row>
    <row r="47" spans="1:105" ht="3" customHeight="1">
      <c r="A47" s="1169"/>
      <c r="B47" s="1169"/>
      <c r="C47" s="1169"/>
      <c r="D47" s="256"/>
      <c r="E47" s="257"/>
      <c r="F47" s="257"/>
      <c r="G47" s="257"/>
      <c r="H47" s="257"/>
      <c r="I47" s="12"/>
      <c r="J47" s="1242"/>
      <c r="K47" s="1242"/>
      <c r="L47" s="1242"/>
      <c r="M47" s="1242"/>
      <c r="N47" s="1242"/>
      <c r="O47" s="1242"/>
      <c r="P47" s="1242"/>
      <c r="Q47" s="1242"/>
      <c r="R47" s="1242"/>
      <c r="S47" s="1242"/>
      <c r="T47" s="1242"/>
      <c r="U47" s="1242"/>
      <c r="V47" s="1242"/>
      <c r="W47" s="1242"/>
      <c r="X47" s="1242"/>
      <c r="Y47" s="1242"/>
      <c r="Z47" s="1242"/>
      <c r="AA47" s="1242"/>
      <c r="AB47" s="1243"/>
      <c r="AC47" s="1199"/>
      <c r="AD47" s="1200"/>
      <c r="AE47" s="1415"/>
      <c r="AF47" s="1415"/>
      <c r="AG47" s="1415"/>
      <c r="AH47" s="1415"/>
      <c r="AI47" s="1415"/>
      <c r="AJ47" s="1418"/>
      <c r="AK47" s="1418"/>
      <c r="AL47" s="1418"/>
      <c r="AM47" s="1418"/>
      <c r="AN47" s="1418"/>
      <c r="AO47" s="1418"/>
      <c r="AP47" s="1418"/>
      <c r="AQ47" s="1418"/>
      <c r="AR47" s="1418"/>
      <c r="AS47" s="1418"/>
      <c r="AT47" s="1418"/>
      <c r="AU47" s="1418"/>
      <c r="AV47" s="1418"/>
      <c r="AW47" s="1246"/>
      <c r="AX47" s="1247"/>
      <c r="BA47" s="1314"/>
      <c r="BB47" s="1314"/>
      <c r="BC47" s="1314"/>
      <c r="BD47" s="1314"/>
      <c r="BE47" s="1068"/>
      <c r="BF47" s="1068"/>
      <c r="BG47" s="1068"/>
      <c r="BH47" s="1068"/>
      <c r="BI47" s="1068"/>
      <c r="BJ47" s="1068"/>
      <c r="BK47" s="1068"/>
      <c r="BL47" s="1068"/>
      <c r="BM47" s="1068"/>
      <c r="BN47" s="1068"/>
      <c r="BO47" s="1068"/>
      <c r="BP47" s="1068"/>
      <c r="BQ47" s="1068"/>
      <c r="BR47" s="1068"/>
      <c r="BS47" s="1068"/>
      <c r="BT47" s="1068"/>
      <c r="BU47" s="1068"/>
      <c r="BV47" s="1068"/>
      <c r="BW47" s="1069"/>
      <c r="BX47" s="1069"/>
      <c r="BY47" s="1069"/>
      <c r="BZ47" s="1069"/>
      <c r="CA47" s="1069"/>
      <c r="CB47" s="1069"/>
      <c r="CC47" s="1069"/>
      <c r="CD47" s="1069"/>
      <c r="CE47" s="1069"/>
      <c r="CF47" s="1069"/>
      <c r="CG47" s="1069"/>
      <c r="CH47" s="1069"/>
      <c r="CI47" s="1069"/>
      <c r="CJ47" s="1069"/>
      <c r="CK47" s="1069"/>
      <c r="CL47" s="1069"/>
      <c r="CM47" s="1069"/>
      <c r="CN47" s="1069"/>
      <c r="CO47" s="1069"/>
      <c r="CP47" s="1069"/>
      <c r="CQ47" s="1069"/>
      <c r="CR47" s="1069"/>
      <c r="CS47" s="1069"/>
      <c r="CT47" s="1069"/>
      <c r="CU47" s="1069"/>
      <c r="CV47" s="377"/>
      <c r="CW47" s="377"/>
      <c r="CX47" s="377"/>
      <c r="CY47" s="377"/>
      <c r="CZ47" s="377"/>
      <c r="DA47" s="377"/>
    </row>
    <row r="48" spans="1:105" ht="3" customHeight="1">
      <c r="A48" s="1169"/>
      <c r="B48" s="1169"/>
      <c r="C48" s="1169"/>
      <c r="D48" s="36"/>
      <c r="E48" s="14"/>
      <c r="F48" s="14"/>
      <c r="G48" s="14"/>
      <c r="H48" s="14"/>
      <c r="I48" s="15"/>
      <c r="J48" s="1242"/>
      <c r="K48" s="1242"/>
      <c r="L48" s="1242"/>
      <c r="M48" s="1242"/>
      <c r="N48" s="1242"/>
      <c r="O48" s="1242"/>
      <c r="P48" s="1242"/>
      <c r="Q48" s="1242"/>
      <c r="R48" s="1242"/>
      <c r="S48" s="1242"/>
      <c r="T48" s="1242"/>
      <c r="U48" s="1242"/>
      <c r="V48" s="1242"/>
      <c r="W48" s="1242"/>
      <c r="X48" s="1242"/>
      <c r="Y48" s="1242"/>
      <c r="Z48" s="1242"/>
      <c r="AA48" s="1242"/>
      <c r="AB48" s="1243"/>
      <c r="AC48" s="1201"/>
      <c r="AD48" s="1202"/>
      <c r="AE48" s="1416"/>
      <c r="AF48" s="1416"/>
      <c r="AG48" s="1416"/>
      <c r="AH48" s="1416"/>
      <c r="AI48" s="1416"/>
      <c r="AJ48" s="1419"/>
      <c r="AK48" s="1419"/>
      <c r="AL48" s="1419"/>
      <c r="AM48" s="1419"/>
      <c r="AN48" s="1419"/>
      <c r="AO48" s="1419"/>
      <c r="AP48" s="1419"/>
      <c r="AQ48" s="1419"/>
      <c r="AR48" s="1419"/>
      <c r="AS48" s="1419"/>
      <c r="AT48" s="1419"/>
      <c r="AU48" s="1419"/>
      <c r="AV48" s="1419"/>
      <c r="AW48" s="488"/>
      <c r="AX48" s="489"/>
      <c r="BA48" s="1314"/>
      <c r="BB48" s="1314"/>
      <c r="BC48" s="1314"/>
      <c r="BD48" s="1314"/>
      <c r="BE48" s="1068"/>
      <c r="BF48" s="1068"/>
      <c r="BG48" s="1068"/>
      <c r="BH48" s="1068"/>
      <c r="BI48" s="1068"/>
      <c r="BJ48" s="1068"/>
      <c r="BK48" s="1068"/>
      <c r="BL48" s="1068"/>
      <c r="BM48" s="1068"/>
      <c r="BN48" s="1068"/>
      <c r="BO48" s="1068"/>
      <c r="BP48" s="1068"/>
      <c r="BQ48" s="1068"/>
      <c r="BR48" s="1068"/>
      <c r="BS48" s="1068"/>
      <c r="BT48" s="1068"/>
      <c r="BU48" s="1068"/>
      <c r="BV48" s="1068"/>
      <c r="BW48" s="1069"/>
      <c r="BX48" s="1069"/>
      <c r="BY48" s="1069"/>
      <c r="BZ48" s="1069"/>
      <c r="CA48" s="1069"/>
      <c r="CB48" s="1069"/>
      <c r="CC48" s="1069"/>
      <c r="CD48" s="1069"/>
      <c r="CE48" s="1069"/>
      <c r="CF48" s="1069"/>
      <c r="CG48" s="1069"/>
      <c r="CH48" s="1069"/>
      <c r="CI48" s="1069"/>
      <c r="CJ48" s="1069"/>
      <c r="CK48" s="1069"/>
      <c r="CL48" s="1069"/>
      <c r="CM48" s="1069"/>
      <c r="CN48" s="1069"/>
      <c r="CO48" s="1069"/>
      <c r="CP48" s="1069"/>
      <c r="CQ48" s="1069"/>
      <c r="CR48" s="1069"/>
      <c r="CS48" s="1069"/>
      <c r="CT48" s="1069"/>
      <c r="CU48" s="1069"/>
      <c r="CV48" s="377"/>
      <c r="CW48" s="377"/>
      <c r="CX48" s="377"/>
      <c r="CY48" s="377"/>
      <c r="CZ48" s="377"/>
      <c r="DA48" s="377"/>
    </row>
    <row r="49" spans="1:105" ht="3" customHeight="1">
      <c r="A49" s="1169"/>
      <c r="B49" s="1169"/>
      <c r="C49" s="1169"/>
      <c r="D49" s="1374" t="s">
        <v>803</v>
      </c>
      <c r="E49" s="1375"/>
      <c r="F49" s="1375"/>
      <c r="G49" s="19"/>
      <c r="H49" s="19"/>
      <c r="I49" s="20"/>
      <c r="J49" s="1140" t="s">
        <v>300</v>
      </c>
      <c r="K49" s="1141"/>
      <c r="L49" s="1141"/>
      <c r="M49" s="1141"/>
      <c r="N49" s="1141"/>
      <c r="O49" s="1141"/>
      <c r="P49" s="1141"/>
      <c r="Q49" s="1141"/>
      <c r="R49" s="1141"/>
      <c r="S49" s="1141"/>
      <c r="T49" s="1141"/>
      <c r="U49" s="1141"/>
      <c r="V49" s="1141"/>
      <c r="W49" s="1141"/>
      <c r="X49" s="1141"/>
      <c r="Y49" s="1141"/>
      <c r="Z49" s="1141"/>
      <c r="AA49" s="1141"/>
      <c r="AB49" s="1141"/>
      <c r="AC49" s="1140" t="s">
        <v>299</v>
      </c>
      <c r="AD49" s="1141"/>
      <c r="AE49" s="1141"/>
      <c r="AF49" s="1141"/>
      <c r="AG49" s="1141"/>
      <c r="AH49" s="1141"/>
      <c r="AI49" s="1141"/>
      <c r="AJ49" s="1141"/>
      <c r="AK49" s="1141"/>
      <c r="AL49" s="1141"/>
      <c r="AM49" s="1141"/>
      <c r="AN49" s="1141"/>
      <c r="AO49" s="1141"/>
      <c r="AP49" s="1141"/>
      <c r="AQ49" s="1141"/>
      <c r="AR49" s="1141"/>
      <c r="AS49" s="1141"/>
      <c r="AT49" s="1141"/>
      <c r="AU49" s="1141"/>
      <c r="AV49" s="1141"/>
      <c r="AW49" s="1141"/>
      <c r="AX49" s="1141"/>
      <c r="BA49" s="1314"/>
      <c r="BB49" s="1314"/>
      <c r="BC49" s="1314"/>
      <c r="BD49" s="1314"/>
      <c r="BE49" s="1068"/>
      <c r="BF49" s="1068"/>
      <c r="BG49" s="1068"/>
      <c r="BH49" s="1068"/>
      <c r="BI49" s="1068"/>
      <c r="BJ49" s="1068"/>
      <c r="BK49" s="1068"/>
      <c r="BL49" s="1068"/>
      <c r="BM49" s="1068"/>
      <c r="BN49" s="1068"/>
      <c r="BO49" s="1068"/>
      <c r="BP49" s="1068"/>
      <c r="BQ49" s="1068"/>
      <c r="BR49" s="1068"/>
      <c r="BS49" s="1068"/>
      <c r="BT49" s="1068"/>
      <c r="BU49" s="1068"/>
      <c r="BV49" s="1068"/>
      <c r="BW49" s="1069"/>
      <c r="BX49" s="1069"/>
      <c r="BY49" s="1069"/>
      <c r="BZ49" s="1069"/>
      <c r="CA49" s="1069"/>
      <c r="CB49" s="1069"/>
      <c r="CC49" s="1069"/>
      <c r="CD49" s="1069"/>
      <c r="CE49" s="1069"/>
      <c r="CF49" s="1069"/>
      <c r="CG49" s="1069"/>
      <c r="CH49" s="1069"/>
      <c r="CI49" s="1069"/>
      <c r="CJ49" s="1069"/>
      <c r="CK49" s="1069"/>
      <c r="CL49" s="1069"/>
      <c r="CM49" s="1069"/>
      <c r="CN49" s="1069"/>
      <c r="CO49" s="1069"/>
      <c r="CP49" s="1069"/>
      <c r="CQ49" s="1069"/>
      <c r="CR49" s="1069"/>
      <c r="CS49" s="1069"/>
      <c r="CT49" s="1069"/>
      <c r="CU49" s="1069"/>
      <c r="CV49" s="377"/>
      <c r="CW49" s="377"/>
      <c r="CX49" s="377"/>
      <c r="CY49" s="377"/>
      <c r="CZ49" s="377"/>
      <c r="DA49" s="377"/>
    </row>
    <row r="50" spans="1:105" ht="3" customHeight="1">
      <c r="A50" s="1169"/>
      <c r="B50" s="1169"/>
      <c r="C50" s="1169"/>
      <c r="D50" s="1376"/>
      <c r="E50" s="1377"/>
      <c r="F50" s="1377"/>
      <c r="G50" s="21"/>
      <c r="H50" s="21"/>
      <c r="I50" s="22"/>
      <c r="J50" s="1140"/>
      <c r="K50" s="1141"/>
      <c r="L50" s="1141"/>
      <c r="M50" s="1141"/>
      <c r="N50" s="1141"/>
      <c r="O50" s="1141"/>
      <c r="P50" s="1141"/>
      <c r="Q50" s="1141"/>
      <c r="R50" s="1141"/>
      <c r="S50" s="1141"/>
      <c r="T50" s="1141"/>
      <c r="U50" s="1141"/>
      <c r="V50" s="1141"/>
      <c r="W50" s="1141"/>
      <c r="X50" s="1141"/>
      <c r="Y50" s="1141"/>
      <c r="Z50" s="1141"/>
      <c r="AA50" s="1141"/>
      <c r="AB50" s="1141"/>
      <c r="AC50" s="1140"/>
      <c r="AD50" s="1141"/>
      <c r="AE50" s="1141"/>
      <c r="AF50" s="1141"/>
      <c r="AG50" s="1141"/>
      <c r="AH50" s="1141"/>
      <c r="AI50" s="1141"/>
      <c r="AJ50" s="1141"/>
      <c r="AK50" s="1141"/>
      <c r="AL50" s="1141"/>
      <c r="AM50" s="1141"/>
      <c r="AN50" s="1141"/>
      <c r="AO50" s="1141"/>
      <c r="AP50" s="1141"/>
      <c r="AQ50" s="1141"/>
      <c r="AR50" s="1141"/>
      <c r="AS50" s="1141"/>
      <c r="AT50" s="1141"/>
      <c r="AU50" s="1141"/>
      <c r="AV50" s="1141"/>
      <c r="AW50" s="1141"/>
      <c r="AX50" s="1141"/>
      <c r="BA50" s="1314"/>
      <c r="BB50" s="1314"/>
      <c r="BC50" s="1314"/>
      <c r="BD50" s="1314"/>
      <c r="BE50" s="1068" t="s">
        <v>607</v>
      </c>
      <c r="BF50" s="1068"/>
      <c r="BG50" s="1068"/>
      <c r="BH50" s="1068"/>
      <c r="BI50" s="1068"/>
      <c r="BJ50" s="1068"/>
      <c r="BK50" s="1068"/>
      <c r="BL50" s="1068"/>
      <c r="BM50" s="1068"/>
      <c r="BN50" s="1068"/>
      <c r="BO50" s="1068"/>
      <c r="BP50" s="1068"/>
      <c r="BQ50" s="1068"/>
      <c r="BR50" s="1068"/>
      <c r="BS50" s="1068"/>
      <c r="BT50" s="1068" t="s">
        <v>759</v>
      </c>
      <c r="BU50" s="1068"/>
      <c r="BV50" s="1068"/>
      <c r="BW50" s="1069" t="str">
        <f>IF(AND(給与所得入力その１!P20&lt;&gt;"",'印刷用申告書（入力はできません）'!N270&lt;&gt;""),SUM(給与所得入力その１!P20,'印刷用申告書（入力はできません）'!N270),IF(給与所得入力その１!P20&lt;&gt;"",給与所得入力その１!P20,IF('印刷用申告書（入力はできません）'!N270="","",'印刷用申告書（入力はできません）'!N270)))</f>
        <v/>
      </c>
      <c r="BX50" s="1069"/>
      <c r="BY50" s="1069"/>
      <c r="BZ50" s="1069"/>
      <c r="CA50" s="1069"/>
      <c r="CB50" s="1069"/>
      <c r="CC50" s="1069"/>
      <c r="CD50" s="1069"/>
      <c r="CE50" s="1069"/>
      <c r="CF50" s="1069"/>
      <c r="CG50" s="1069"/>
      <c r="CH50" s="1069"/>
      <c r="CI50" s="1069"/>
      <c r="CJ50" s="1069"/>
      <c r="CK50" s="1069"/>
      <c r="CL50" s="1069"/>
      <c r="CM50" s="1069"/>
      <c r="CN50" s="1069"/>
      <c r="CO50" s="1069"/>
      <c r="CP50" s="1069"/>
      <c r="CQ50" s="1069"/>
      <c r="CR50" s="1069"/>
      <c r="CS50" s="1069"/>
      <c r="CT50" s="1069"/>
      <c r="CU50" s="1069"/>
      <c r="CV50" s="377"/>
      <c r="CW50" s="377"/>
      <c r="CX50" s="377"/>
      <c r="CY50" s="377"/>
      <c r="CZ50" s="377"/>
      <c r="DA50" s="377"/>
    </row>
    <row r="51" spans="1:105" ht="3" customHeight="1">
      <c r="A51" s="1169"/>
      <c r="B51" s="1169"/>
      <c r="C51" s="1169"/>
      <c r="D51" s="1376"/>
      <c r="E51" s="1377"/>
      <c r="F51" s="1377"/>
      <c r="G51" s="21"/>
      <c r="H51" s="21"/>
      <c r="I51" s="22"/>
      <c r="J51" s="1140"/>
      <c r="K51" s="1140"/>
      <c r="L51" s="1140"/>
      <c r="M51" s="1140"/>
      <c r="N51" s="1140"/>
      <c r="O51" s="1140"/>
      <c r="P51" s="1140"/>
      <c r="Q51" s="1140"/>
      <c r="R51" s="1140"/>
      <c r="S51" s="1140"/>
      <c r="T51" s="1140"/>
      <c r="U51" s="1140"/>
      <c r="V51" s="1140"/>
      <c r="W51" s="1140"/>
      <c r="X51" s="1140"/>
      <c r="Y51" s="1140"/>
      <c r="Z51" s="1140"/>
      <c r="AA51" s="1140"/>
      <c r="AB51" s="1140"/>
      <c r="AC51" s="1140"/>
      <c r="AD51" s="1140"/>
      <c r="AE51" s="1140"/>
      <c r="AF51" s="1140"/>
      <c r="AG51" s="1140"/>
      <c r="AH51" s="1140"/>
      <c r="AI51" s="1140"/>
      <c r="AJ51" s="1140"/>
      <c r="AK51" s="1140"/>
      <c r="AL51" s="1140"/>
      <c r="AM51" s="1140"/>
      <c r="AN51" s="1140"/>
      <c r="AO51" s="1140"/>
      <c r="AP51" s="1140"/>
      <c r="AQ51" s="1140"/>
      <c r="AR51" s="1140"/>
      <c r="AS51" s="1140"/>
      <c r="AT51" s="1140"/>
      <c r="AU51" s="1140"/>
      <c r="AV51" s="1140"/>
      <c r="AW51" s="1140"/>
      <c r="AX51" s="1140"/>
      <c r="BA51" s="1314"/>
      <c r="BB51" s="1314"/>
      <c r="BC51" s="1314"/>
      <c r="BD51" s="1314"/>
      <c r="BE51" s="1068"/>
      <c r="BF51" s="1068"/>
      <c r="BG51" s="1068"/>
      <c r="BH51" s="1068"/>
      <c r="BI51" s="1068"/>
      <c r="BJ51" s="1068"/>
      <c r="BK51" s="1068"/>
      <c r="BL51" s="1068"/>
      <c r="BM51" s="1068"/>
      <c r="BN51" s="1068"/>
      <c r="BO51" s="1068"/>
      <c r="BP51" s="1068"/>
      <c r="BQ51" s="1068"/>
      <c r="BR51" s="1068"/>
      <c r="BS51" s="1068"/>
      <c r="BT51" s="1068"/>
      <c r="BU51" s="1068"/>
      <c r="BV51" s="1068"/>
      <c r="BW51" s="1069"/>
      <c r="BX51" s="1069"/>
      <c r="BY51" s="1069"/>
      <c r="BZ51" s="1069"/>
      <c r="CA51" s="1069"/>
      <c r="CB51" s="1069"/>
      <c r="CC51" s="1069"/>
      <c r="CD51" s="1069"/>
      <c r="CE51" s="1069"/>
      <c r="CF51" s="1069"/>
      <c r="CG51" s="1069"/>
      <c r="CH51" s="1069"/>
      <c r="CI51" s="1069"/>
      <c r="CJ51" s="1069"/>
      <c r="CK51" s="1069"/>
      <c r="CL51" s="1069"/>
      <c r="CM51" s="1069"/>
      <c r="CN51" s="1069"/>
      <c r="CO51" s="1069"/>
      <c r="CP51" s="1069"/>
      <c r="CQ51" s="1069"/>
      <c r="CR51" s="1069"/>
      <c r="CS51" s="1069"/>
      <c r="CT51" s="1069"/>
      <c r="CU51" s="1069"/>
      <c r="CV51" s="377"/>
      <c r="CW51" s="377"/>
      <c r="CX51" s="377"/>
      <c r="CY51" s="377"/>
      <c r="CZ51" s="377"/>
      <c r="DA51" s="377"/>
    </row>
    <row r="52" spans="1:105" ht="3" customHeight="1">
      <c r="A52" s="1169"/>
      <c r="B52" s="1169"/>
      <c r="C52" s="1169"/>
      <c r="D52" s="1376"/>
      <c r="E52" s="1377"/>
      <c r="F52" s="1377"/>
      <c r="G52" s="21"/>
      <c r="H52" s="21"/>
      <c r="I52" s="22"/>
      <c r="J52" s="1196" t="str">
        <f>IF(入力シート!J115="",IF(給与所得入力その１!K34="","",給与所得入力その１!K34),IF(給与所得入力その１!K34="",入力シート!J115,SUM(入力シート!J115,給与所得入力その１!K34)))</f>
        <v/>
      </c>
      <c r="K52" s="1196"/>
      <c r="L52" s="1196"/>
      <c r="M52" s="1196"/>
      <c r="N52" s="1196"/>
      <c r="O52" s="1196"/>
      <c r="P52" s="1196"/>
      <c r="Q52" s="1196"/>
      <c r="R52" s="1196"/>
      <c r="S52" s="1196"/>
      <c r="T52" s="1196"/>
      <c r="U52" s="1196"/>
      <c r="V52" s="1196"/>
      <c r="W52" s="1196"/>
      <c r="X52" s="1196"/>
      <c r="Y52" s="1196"/>
      <c r="Z52" s="1196"/>
      <c r="AA52" s="1196"/>
      <c r="AB52" s="1196"/>
      <c r="AC52" s="1196" t="str">
        <f>IF(入力シート!J121="",IF(給与所得入力その１!X34="","",給与所得入力その１!X34),IF(給与所得入力その１!X34="",入力シート!J121,SUM(入力シート!J121,給与所得入力その１!X34)))</f>
        <v/>
      </c>
      <c r="AD52" s="1196"/>
      <c r="AE52" s="1196"/>
      <c r="AF52" s="1196"/>
      <c r="AG52" s="1196"/>
      <c r="AH52" s="1196"/>
      <c r="AI52" s="1196"/>
      <c r="AJ52" s="1196"/>
      <c r="AK52" s="1196"/>
      <c r="AL52" s="1196"/>
      <c r="AM52" s="1196"/>
      <c r="AN52" s="1196"/>
      <c r="AO52" s="1196"/>
      <c r="AP52" s="1196"/>
      <c r="AQ52" s="1196"/>
      <c r="AR52" s="1196"/>
      <c r="AS52" s="1196"/>
      <c r="AT52" s="1196"/>
      <c r="AU52" s="1196"/>
      <c r="AV52" s="1196"/>
      <c r="AW52" s="1196"/>
      <c r="AX52" s="1196"/>
      <c r="BA52" s="1314"/>
      <c r="BB52" s="1314"/>
      <c r="BC52" s="1314"/>
      <c r="BD52" s="1314"/>
      <c r="BE52" s="1068"/>
      <c r="BF52" s="1068"/>
      <c r="BG52" s="1068"/>
      <c r="BH52" s="1068"/>
      <c r="BI52" s="1068"/>
      <c r="BJ52" s="1068"/>
      <c r="BK52" s="1068"/>
      <c r="BL52" s="1068"/>
      <c r="BM52" s="1068"/>
      <c r="BN52" s="1068"/>
      <c r="BO52" s="1068"/>
      <c r="BP52" s="1068"/>
      <c r="BQ52" s="1068"/>
      <c r="BR52" s="1068"/>
      <c r="BS52" s="1068"/>
      <c r="BT52" s="1068"/>
      <c r="BU52" s="1068"/>
      <c r="BV52" s="1068"/>
      <c r="BW52" s="1069"/>
      <c r="BX52" s="1069"/>
      <c r="BY52" s="1069"/>
      <c r="BZ52" s="1069"/>
      <c r="CA52" s="1069"/>
      <c r="CB52" s="1069"/>
      <c r="CC52" s="1069"/>
      <c r="CD52" s="1069"/>
      <c r="CE52" s="1069"/>
      <c r="CF52" s="1069"/>
      <c r="CG52" s="1069"/>
      <c r="CH52" s="1069"/>
      <c r="CI52" s="1069"/>
      <c r="CJ52" s="1069"/>
      <c r="CK52" s="1069"/>
      <c r="CL52" s="1069"/>
      <c r="CM52" s="1069"/>
      <c r="CN52" s="1069"/>
      <c r="CO52" s="1069"/>
      <c r="CP52" s="1069"/>
      <c r="CQ52" s="1069"/>
      <c r="CR52" s="1069"/>
      <c r="CS52" s="1069"/>
      <c r="CT52" s="1069"/>
      <c r="CU52" s="1069"/>
      <c r="CV52" s="377"/>
      <c r="CW52" s="377"/>
      <c r="CX52" s="377"/>
      <c r="CY52" s="377"/>
      <c r="CZ52" s="377"/>
      <c r="DA52" s="377"/>
    </row>
    <row r="53" spans="1:105" ht="3" customHeight="1">
      <c r="A53" s="1169"/>
      <c r="B53" s="1169"/>
      <c r="C53" s="1169"/>
      <c r="D53" s="1448" t="s">
        <v>301</v>
      </c>
      <c r="E53" s="1449"/>
      <c r="F53" s="1449"/>
      <c r="G53" s="1449"/>
      <c r="H53" s="1449"/>
      <c r="I53" s="1450"/>
      <c r="J53" s="1196"/>
      <c r="K53" s="1196"/>
      <c r="L53" s="1196"/>
      <c r="M53" s="1196"/>
      <c r="N53" s="1196"/>
      <c r="O53" s="1196"/>
      <c r="P53" s="1196"/>
      <c r="Q53" s="1196"/>
      <c r="R53" s="1196"/>
      <c r="S53" s="1196"/>
      <c r="T53" s="1196"/>
      <c r="U53" s="1196"/>
      <c r="V53" s="1196"/>
      <c r="W53" s="1196"/>
      <c r="X53" s="1196"/>
      <c r="Y53" s="1196"/>
      <c r="Z53" s="1196"/>
      <c r="AA53" s="1196"/>
      <c r="AB53" s="1196"/>
      <c r="AC53" s="1196"/>
      <c r="AD53" s="1196"/>
      <c r="AE53" s="1196"/>
      <c r="AF53" s="1196"/>
      <c r="AG53" s="1196"/>
      <c r="AH53" s="1196"/>
      <c r="AI53" s="1196"/>
      <c r="AJ53" s="1196"/>
      <c r="AK53" s="1196"/>
      <c r="AL53" s="1196"/>
      <c r="AM53" s="1196"/>
      <c r="AN53" s="1196"/>
      <c r="AO53" s="1196"/>
      <c r="AP53" s="1196"/>
      <c r="AQ53" s="1196"/>
      <c r="AR53" s="1196"/>
      <c r="AS53" s="1196"/>
      <c r="AT53" s="1196"/>
      <c r="AU53" s="1196"/>
      <c r="AV53" s="1196"/>
      <c r="AW53" s="1196"/>
      <c r="AX53" s="1196"/>
      <c r="BA53" s="1314"/>
      <c r="BB53" s="1314"/>
      <c r="BC53" s="1314"/>
      <c r="BD53" s="1314"/>
      <c r="BE53" s="1068"/>
      <c r="BF53" s="1068"/>
      <c r="BG53" s="1068"/>
      <c r="BH53" s="1068"/>
      <c r="BI53" s="1068"/>
      <c r="BJ53" s="1068"/>
      <c r="BK53" s="1068"/>
      <c r="BL53" s="1068"/>
      <c r="BM53" s="1068"/>
      <c r="BN53" s="1068"/>
      <c r="BO53" s="1068"/>
      <c r="BP53" s="1068"/>
      <c r="BQ53" s="1068"/>
      <c r="BR53" s="1068"/>
      <c r="BS53" s="1068"/>
      <c r="BT53" s="1068"/>
      <c r="BU53" s="1068"/>
      <c r="BV53" s="1068"/>
      <c r="BW53" s="1069"/>
      <c r="BX53" s="1069"/>
      <c r="BY53" s="1069"/>
      <c r="BZ53" s="1069"/>
      <c r="CA53" s="1069"/>
      <c r="CB53" s="1069"/>
      <c r="CC53" s="1069"/>
      <c r="CD53" s="1069"/>
      <c r="CE53" s="1069"/>
      <c r="CF53" s="1069"/>
      <c r="CG53" s="1069"/>
      <c r="CH53" s="1069"/>
      <c r="CI53" s="1069"/>
      <c r="CJ53" s="1069"/>
      <c r="CK53" s="1069"/>
      <c r="CL53" s="1069"/>
      <c r="CM53" s="1069"/>
      <c r="CN53" s="1069"/>
      <c r="CO53" s="1069"/>
      <c r="CP53" s="1069"/>
      <c r="CQ53" s="1069"/>
      <c r="CR53" s="1069"/>
      <c r="CS53" s="1069"/>
      <c r="CT53" s="1069"/>
      <c r="CU53" s="1069"/>
      <c r="CV53" s="377"/>
      <c r="CW53" s="377"/>
      <c r="CX53" s="377"/>
      <c r="CY53" s="377"/>
      <c r="CZ53" s="377"/>
      <c r="DA53" s="377"/>
    </row>
    <row r="54" spans="1:105" ht="3" customHeight="1">
      <c r="A54" s="1169"/>
      <c r="B54" s="1169"/>
      <c r="C54" s="1169"/>
      <c r="D54" s="1448"/>
      <c r="E54" s="1449"/>
      <c r="F54" s="1449"/>
      <c r="G54" s="1449"/>
      <c r="H54" s="1449"/>
      <c r="I54" s="1450"/>
      <c r="J54" s="1196"/>
      <c r="K54" s="1196"/>
      <c r="L54" s="1196"/>
      <c r="M54" s="1196"/>
      <c r="N54" s="1196"/>
      <c r="O54" s="1196"/>
      <c r="P54" s="1196"/>
      <c r="Q54" s="1196"/>
      <c r="R54" s="1196"/>
      <c r="S54" s="1196"/>
      <c r="T54" s="1196"/>
      <c r="U54" s="1196"/>
      <c r="V54" s="1196"/>
      <c r="W54" s="1196"/>
      <c r="X54" s="1196"/>
      <c r="Y54" s="1196"/>
      <c r="Z54" s="1196"/>
      <c r="AA54" s="1196"/>
      <c r="AB54" s="1196"/>
      <c r="AC54" s="1196"/>
      <c r="AD54" s="1196"/>
      <c r="AE54" s="1196"/>
      <c r="AF54" s="1196"/>
      <c r="AG54" s="1196"/>
      <c r="AH54" s="1196"/>
      <c r="AI54" s="1196"/>
      <c r="AJ54" s="1196"/>
      <c r="AK54" s="1196"/>
      <c r="AL54" s="1196"/>
      <c r="AM54" s="1196"/>
      <c r="AN54" s="1196"/>
      <c r="AO54" s="1196"/>
      <c r="AP54" s="1196"/>
      <c r="AQ54" s="1196"/>
      <c r="AR54" s="1196"/>
      <c r="AS54" s="1196"/>
      <c r="AT54" s="1196"/>
      <c r="AU54" s="1196"/>
      <c r="AV54" s="1196"/>
      <c r="AW54" s="1196"/>
      <c r="AX54" s="1196"/>
      <c r="BA54" s="1314"/>
      <c r="BB54" s="1314"/>
      <c r="BC54" s="1314"/>
      <c r="BD54" s="1314"/>
      <c r="BE54" s="1451" t="s">
        <v>753</v>
      </c>
      <c r="BF54" s="1452"/>
      <c r="BG54" s="1453"/>
      <c r="BH54" s="1076" t="s">
        <v>748</v>
      </c>
      <c r="BI54" s="1077"/>
      <c r="BJ54" s="1077"/>
      <c r="BK54" s="1077"/>
      <c r="BL54" s="1077"/>
      <c r="BM54" s="1077"/>
      <c r="BN54" s="1077"/>
      <c r="BO54" s="1077"/>
      <c r="BP54" s="1077"/>
      <c r="BQ54" s="1077"/>
      <c r="BR54" s="1077"/>
      <c r="BS54" s="1078"/>
      <c r="BT54" s="1068" t="s">
        <v>760</v>
      </c>
      <c r="BU54" s="1068"/>
      <c r="BV54" s="1068"/>
      <c r="BW54" s="1069" t="str">
        <f>IF(SUM(公的年金等収入入力!Z16:AL22)=0,"",SUM(公的年金等収入入力!Z16:AL22))</f>
        <v/>
      </c>
      <c r="BX54" s="1069"/>
      <c r="BY54" s="1069"/>
      <c r="BZ54" s="1069"/>
      <c r="CA54" s="1069"/>
      <c r="CB54" s="1069"/>
      <c r="CC54" s="1069"/>
      <c r="CD54" s="1069"/>
      <c r="CE54" s="1069"/>
      <c r="CF54" s="1069"/>
      <c r="CG54" s="1069"/>
      <c r="CH54" s="1069"/>
      <c r="CI54" s="1069"/>
      <c r="CJ54" s="1069"/>
      <c r="CK54" s="1069"/>
      <c r="CL54" s="1069"/>
      <c r="CM54" s="1069"/>
      <c r="CN54" s="1069"/>
      <c r="CO54" s="1069"/>
      <c r="CP54" s="1069"/>
      <c r="CQ54" s="1069"/>
      <c r="CR54" s="1069"/>
      <c r="CS54" s="1069"/>
      <c r="CT54" s="1069"/>
      <c r="CU54" s="1069"/>
      <c r="CV54" s="377"/>
      <c r="CW54" s="377"/>
      <c r="CX54" s="377"/>
      <c r="CY54" s="377"/>
      <c r="CZ54" s="377"/>
      <c r="DA54" s="377"/>
    </row>
    <row r="55" spans="1:105" ht="3" customHeight="1">
      <c r="A55" s="1169"/>
      <c r="B55" s="1169"/>
      <c r="C55" s="1169"/>
      <c r="D55" s="1448"/>
      <c r="E55" s="1449"/>
      <c r="F55" s="1449"/>
      <c r="G55" s="1449"/>
      <c r="H55" s="1449"/>
      <c r="I55" s="1450"/>
      <c r="J55" s="1196"/>
      <c r="K55" s="1196"/>
      <c r="L55" s="1196"/>
      <c r="M55" s="1196"/>
      <c r="N55" s="1196"/>
      <c r="O55" s="1196"/>
      <c r="P55" s="1196"/>
      <c r="Q55" s="1196"/>
      <c r="R55" s="1196"/>
      <c r="S55" s="1196"/>
      <c r="T55" s="1196"/>
      <c r="U55" s="1196"/>
      <c r="V55" s="1196"/>
      <c r="W55" s="1196"/>
      <c r="X55" s="1196"/>
      <c r="Y55" s="1196"/>
      <c r="Z55" s="1196"/>
      <c r="AA55" s="1196"/>
      <c r="AB55" s="1196"/>
      <c r="AC55" s="1196"/>
      <c r="AD55" s="1196"/>
      <c r="AE55" s="1196"/>
      <c r="AF55" s="1196"/>
      <c r="AG55" s="1196"/>
      <c r="AH55" s="1196"/>
      <c r="AI55" s="1196"/>
      <c r="AJ55" s="1196"/>
      <c r="AK55" s="1196"/>
      <c r="AL55" s="1196"/>
      <c r="AM55" s="1196"/>
      <c r="AN55" s="1196"/>
      <c r="AO55" s="1196"/>
      <c r="AP55" s="1196"/>
      <c r="AQ55" s="1196"/>
      <c r="AR55" s="1196"/>
      <c r="AS55" s="1196"/>
      <c r="AT55" s="1196"/>
      <c r="AU55" s="1196"/>
      <c r="AV55" s="1196"/>
      <c r="AW55" s="1196"/>
      <c r="AX55" s="1196"/>
      <c r="BA55" s="1314"/>
      <c r="BB55" s="1314"/>
      <c r="BC55" s="1314"/>
      <c r="BD55" s="1314"/>
      <c r="BE55" s="1454"/>
      <c r="BF55" s="1455"/>
      <c r="BG55" s="1456"/>
      <c r="BH55" s="1079"/>
      <c r="BI55" s="1080"/>
      <c r="BJ55" s="1080"/>
      <c r="BK55" s="1080"/>
      <c r="BL55" s="1080"/>
      <c r="BM55" s="1080"/>
      <c r="BN55" s="1080"/>
      <c r="BO55" s="1080"/>
      <c r="BP55" s="1080"/>
      <c r="BQ55" s="1080"/>
      <c r="BR55" s="1080"/>
      <c r="BS55" s="1081"/>
      <c r="BT55" s="1068"/>
      <c r="BU55" s="1068"/>
      <c r="BV55" s="1068"/>
      <c r="BW55" s="1069"/>
      <c r="BX55" s="1069"/>
      <c r="BY55" s="1069"/>
      <c r="BZ55" s="1069"/>
      <c r="CA55" s="1069"/>
      <c r="CB55" s="1069"/>
      <c r="CC55" s="1069"/>
      <c r="CD55" s="1069"/>
      <c r="CE55" s="1069"/>
      <c r="CF55" s="1069"/>
      <c r="CG55" s="1069"/>
      <c r="CH55" s="1069"/>
      <c r="CI55" s="1069"/>
      <c r="CJ55" s="1069"/>
      <c r="CK55" s="1069"/>
      <c r="CL55" s="1069"/>
      <c r="CM55" s="1069"/>
      <c r="CN55" s="1069"/>
      <c r="CO55" s="1069"/>
      <c r="CP55" s="1069"/>
      <c r="CQ55" s="1069"/>
      <c r="CR55" s="1069"/>
      <c r="CS55" s="1069"/>
      <c r="CT55" s="1069"/>
      <c r="CU55" s="1069"/>
      <c r="CV55" s="377"/>
      <c r="CW55" s="377"/>
      <c r="CX55" s="377"/>
      <c r="CY55" s="377"/>
      <c r="CZ55" s="377"/>
      <c r="DA55" s="377"/>
    </row>
    <row r="56" spans="1:105" ht="3" customHeight="1">
      <c r="A56" s="1169"/>
      <c r="B56" s="1169"/>
      <c r="C56" s="1169"/>
      <c r="D56" s="1448"/>
      <c r="E56" s="1449"/>
      <c r="F56" s="1449"/>
      <c r="G56" s="1449"/>
      <c r="H56" s="1449"/>
      <c r="I56" s="1450"/>
      <c r="J56" s="1016" t="s">
        <v>296</v>
      </c>
      <c r="K56" s="1016"/>
      <c r="L56" s="1016"/>
      <c r="M56" s="1016"/>
      <c r="N56" s="1016"/>
      <c r="O56" s="1016"/>
      <c r="P56" s="1016"/>
      <c r="Q56" s="1016"/>
      <c r="R56" s="1016"/>
      <c r="S56" s="1016"/>
      <c r="T56" s="1016"/>
      <c r="U56" s="1016"/>
      <c r="V56" s="1016"/>
      <c r="W56" s="1016"/>
      <c r="X56" s="1016"/>
      <c r="Y56" s="1016"/>
      <c r="Z56" s="1016"/>
      <c r="AA56" s="1016"/>
      <c r="AB56" s="1016"/>
      <c r="AC56" s="1016" t="s">
        <v>298</v>
      </c>
      <c r="AD56" s="1016"/>
      <c r="AE56" s="1016"/>
      <c r="AF56" s="1016"/>
      <c r="AG56" s="1016"/>
      <c r="AH56" s="1016"/>
      <c r="AI56" s="1016"/>
      <c r="AJ56" s="1016"/>
      <c r="AK56" s="1016"/>
      <c r="AL56" s="1016"/>
      <c r="AM56" s="1016"/>
      <c r="AN56" s="1016"/>
      <c r="AO56" s="1016"/>
      <c r="AP56" s="1016"/>
      <c r="AQ56" s="1016"/>
      <c r="AR56" s="1016"/>
      <c r="AS56" s="1016"/>
      <c r="AT56" s="1016"/>
      <c r="AU56" s="1016"/>
      <c r="AV56" s="1016"/>
      <c r="AW56" s="1016"/>
      <c r="AX56" s="1016"/>
      <c r="BA56" s="1314"/>
      <c r="BB56" s="1314"/>
      <c r="BC56" s="1314"/>
      <c r="BD56" s="1314"/>
      <c r="BE56" s="1454"/>
      <c r="BF56" s="1455"/>
      <c r="BG56" s="1456"/>
      <c r="BH56" s="1079"/>
      <c r="BI56" s="1080"/>
      <c r="BJ56" s="1080"/>
      <c r="BK56" s="1080"/>
      <c r="BL56" s="1080"/>
      <c r="BM56" s="1080"/>
      <c r="BN56" s="1080"/>
      <c r="BO56" s="1080"/>
      <c r="BP56" s="1080"/>
      <c r="BQ56" s="1080"/>
      <c r="BR56" s="1080"/>
      <c r="BS56" s="1081"/>
      <c r="BT56" s="1068"/>
      <c r="BU56" s="1068"/>
      <c r="BV56" s="1068"/>
      <c r="BW56" s="1069"/>
      <c r="BX56" s="1069"/>
      <c r="BY56" s="1069"/>
      <c r="BZ56" s="1069"/>
      <c r="CA56" s="1069"/>
      <c r="CB56" s="1069"/>
      <c r="CC56" s="1069"/>
      <c r="CD56" s="1069"/>
      <c r="CE56" s="1069"/>
      <c r="CF56" s="1069"/>
      <c r="CG56" s="1069"/>
      <c r="CH56" s="1069"/>
      <c r="CI56" s="1069"/>
      <c r="CJ56" s="1069"/>
      <c r="CK56" s="1069"/>
      <c r="CL56" s="1069"/>
      <c r="CM56" s="1069"/>
      <c r="CN56" s="1069"/>
      <c r="CO56" s="1069"/>
      <c r="CP56" s="1069"/>
      <c r="CQ56" s="1069"/>
      <c r="CR56" s="1069"/>
      <c r="CS56" s="1069"/>
      <c r="CT56" s="1069"/>
      <c r="CU56" s="1069"/>
      <c r="CV56" s="377"/>
      <c r="CW56" s="377"/>
      <c r="CX56" s="377"/>
      <c r="CY56" s="377"/>
      <c r="CZ56" s="377"/>
      <c r="DA56" s="377"/>
    </row>
    <row r="57" spans="1:105" ht="3.2" customHeight="1">
      <c r="A57" s="1169"/>
      <c r="B57" s="1169"/>
      <c r="C57" s="1169"/>
      <c r="D57" s="1448"/>
      <c r="E57" s="1449"/>
      <c r="F57" s="1449"/>
      <c r="G57" s="1449"/>
      <c r="H57" s="1449"/>
      <c r="I57" s="1450"/>
      <c r="J57" s="1016"/>
      <c r="K57" s="1016"/>
      <c r="L57" s="1016"/>
      <c r="M57" s="1016"/>
      <c r="N57" s="1016"/>
      <c r="O57" s="1016"/>
      <c r="P57" s="1016"/>
      <c r="Q57" s="1016"/>
      <c r="R57" s="1016"/>
      <c r="S57" s="1016"/>
      <c r="T57" s="1016"/>
      <c r="U57" s="1016"/>
      <c r="V57" s="1016"/>
      <c r="W57" s="1016"/>
      <c r="X57" s="1016"/>
      <c r="Y57" s="1016"/>
      <c r="Z57" s="1016"/>
      <c r="AA57" s="1016"/>
      <c r="AB57" s="1016"/>
      <c r="AC57" s="1016"/>
      <c r="AD57" s="1016"/>
      <c r="AE57" s="1016"/>
      <c r="AF57" s="1016"/>
      <c r="AG57" s="1016"/>
      <c r="AH57" s="1016"/>
      <c r="AI57" s="1016"/>
      <c r="AJ57" s="1016"/>
      <c r="AK57" s="1016"/>
      <c r="AL57" s="1016"/>
      <c r="AM57" s="1016"/>
      <c r="AN57" s="1016"/>
      <c r="AO57" s="1016"/>
      <c r="AP57" s="1016"/>
      <c r="AQ57" s="1016"/>
      <c r="AR57" s="1016"/>
      <c r="AS57" s="1016"/>
      <c r="AT57" s="1016"/>
      <c r="AU57" s="1016"/>
      <c r="AV57" s="1016"/>
      <c r="AW57" s="1016"/>
      <c r="AX57" s="1016"/>
      <c r="BA57" s="1314"/>
      <c r="BB57" s="1314"/>
      <c r="BC57" s="1314"/>
      <c r="BD57" s="1314"/>
      <c r="BE57" s="1454"/>
      <c r="BF57" s="1455"/>
      <c r="BG57" s="1456"/>
      <c r="BH57" s="1082"/>
      <c r="BI57" s="1083"/>
      <c r="BJ57" s="1083"/>
      <c r="BK57" s="1083"/>
      <c r="BL57" s="1083"/>
      <c r="BM57" s="1083"/>
      <c r="BN57" s="1083"/>
      <c r="BO57" s="1083"/>
      <c r="BP57" s="1083"/>
      <c r="BQ57" s="1083"/>
      <c r="BR57" s="1083"/>
      <c r="BS57" s="1084"/>
      <c r="BT57" s="1068"/>
      <c r="BU57" s="1068"/>
      <c r="BV57" s="1068"/>
      <c r="BW57" s="1069"/>
      <c r="BX57" s="1069"/>
      <c r="BY57" s="1069"/>
      <c r="BZ57" s="1069"/>
      <c r="CA57" s="1069"/>
      <c r="CB57" s="1069"/>
      <c r="CC57" s="1069"/>
      <c r="CD57" s="1069"/>
      <c r="CE57" s="1069"/>
      <c r="CF57" s="1069"/>
      <c r="CG57" s="1069"/>
      <c r="CH57" s="1069"/>
      <c r="CI57" s="1069"/>
      <c r="CJ57" s="1069"/>
      <c r="CK57" s="1069"/>
      <c r="CL57" s="1069"/>
      <c r="CM57" s="1069"/>
      <c r="CN57" s="1069"/>
      <c r="CO57" s="1069"/>
      <c r="CP57" s="1069"/>
      <c r="CQ57" s="1069"/>
      <c r="CR57" s="1069"/>
      <c r="CS57" s="1069"/>
      <c r="CT57" s="1069"/>
      <c r="CU57" s="1069"/>
      <c r="CV57" s="377"/>
      <c r="CW57" s="377"/>
      <c r="CX57" s="377"/>
      <c r="CY57" s="377"/>
      <c r="CZ57" s="377"/>
      <c r="DA57" s="377"/>
    </row>
    <row r="58" spans="1:105" ht="3.2" customHeight="1">
      <c r="A58" s="1169"/>
      <c r="B58" s="1169"/>
      <c r="C58" s="1169"/>
      <c r="D58" s="1448"/>
      <c r="E58" s="1449"/>
      <c r="F58" s="1449"/>
      <c r="G58" s="1449"/>
      <c r="H58" s="1449"/>
      <c r="I58" s="1450"/>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016"/>
      <c r="AM58" s="1016"/>
      <c r="AN58" s="1016"/>
      <c r="AO58" s="1016"/>
      <c r="AP58" s="1016"/>
      <c r="AQ58" s="1016"/>
      <c r="AR58" s="1016"/>
      <c r="AS58" s="1016"/>
      <c r="AT58" s="1016"/>
      <c r="AU58" s="1016"/>
      <c r="AV58" s="1016"/>
      <c r="AW58" s="1016"/>
      <c r="AX58" s="1016"/>
      <c r="BA58" s="1314"/>
      <c r="BB58" s="1314"/>
      <c r="BC58" s="1314"/>
      <c r="BD58" s="1314"/>
      <c r="BE58" s="1454"/>
      <c r="BF58" s="1455"/>
      <c r="BG58" s="1456"/>
      <c r="BH58" s="1068" t="s">
        <v>766</v>
      </c>
      <c r="BI58" s="1068"/>
      <c r="BJ58" s="1068"/>
      <c r="BK58" s="1068"/>
      <c r="BL58" s="1068"/>
      <c r="BM58" s="1068"/>
      <c r="BN58" s="1068"/>
      <c r="BO58" s="1068"/>
      <c r="BP58" s="1068"/>
      <c r="BQ58" s="1068"/>
      <c r="BR58" s="1068"/>
      <c r="BS58" s="1068"/>
      <c r="BT58" s="1068" t="s">
        <v>761</v>
      </c>
      <c r="BU58" s="1068"/>
      <c r="BV58" s="1068"/>
      <c r="BW58" s="1069" t="str">
        <f>IF(SUMIF('雑所得（業務、その他）入力'!C9:C11,"業務",'雑所得（業務、その他）入力'!F9:F11)=0,"",SUMIF('雑所得（業務、その他）入力'!C9:C11,"業務",'雑所得（業務、その他）入力'!F9:F11))</f>
        <v/>
      </c>
      <c r="BX58" s="1069"/>
      <c r="BY58" s="1069"/>
      <c r="BZ58" s="1069"/>
      <c r="CA58" s="1069"/>
      <c r="CB58" s="1069"/>
      <c r="CC58" s="1069"/>
      <c r="CD58" s="1069"/>
      <c r="CE58" s="1069"/>
      <c r="CF58" s="1069"/>
      <c r="CG58" s="1069"/>
      <c r="CH58" s="1069"/>
      <c r="CI58" s="1069"/>
      <c r="CJ58" s="1069"/>
      <c r="CK58" s="1069"/>
      <c r="CL58" s="1069"/>
      <c r="CM58" s="1069"/>
      <c r="CN58" s="1069"/>
      <c r="CO58" s="1069"/>
      <c r="CP58" s="1069"/>
      <c r="CQ58" s="1069"/>
      <c r="CR58" s="1069"/>
      <c r="CS58" s="1069"/>
      <c r="CT58" s="1069"/>
      <c r="CU58" s="1069"/>
      <c r="CV58" s="377"/>
      <c r="CW58" s="377"/>
      <c r="CX58" s="377"/>
      <c r="CY58" s="377"/>
      <c r="CZ58" s="377"/>
      <c r="DA58" s="377"/>
    </row>
    <row r="59" spans="1:105" ht="3.2" customHeight="1">
      <c r="A59" s="1169"/>
      <c r="B59" s="1169"/>
      <c r="C59" s="1169"/>
      <c r="D59" s="1448"/>
      <c r="E59" s="1449"/>
      <c r="F59" s="1449"/>
      <c r="G59" s="1449"/>
      <c r="H59" s="1449"/>
      <c r="I59" s="1450"/>
      <c r="J59" s="1196" t="str">
        <f>IF(入力シート!J116="",IF(給与所得入力その１!AX34="","",給与所得入力その１!AX34),IF(給与所得入力その１!AX34="",入力シート!J116,SUM(入力シート!J116,給与所得入力その１!AX34)))</f>
        <v/>
      </c>
      <c r="K59" s="1196"/>
      <c r="L59" s="1196"/>
      <c r="M59" s="1196"/>
      <c r="N59" s="1196"/>
      <c r="O59" s="1196"/>
      <c r="P59" s="1196"/>
      <c r="Q59" s="1196"/>
      <c r="R59" s="1196"/>
      <c r="S59" s="1196"/>
      <c r="T59" s="1196"/>
      <c r="U59" s="1196"/>
      <c r="V59" s="1196"/>
      <c r="W59" s="1196"/>
      <c r="X59" s="1196"/>
      <c r="Y59" s="1196"/>
      <c r="Z59" s="1196"/>
      <c r="AA59" s="1196"/>
      <c r="AB59" s="1196"/>
      <c r="AC59" s="1196" t="str">
        <f>IF(入力シート!J122="",IF(給与所得入力その１!BK34="","",給与所得入力その１!BK34),IF(給与所得入力その１!BK34="",入力シート!J122,SUM(入力シート!J122,給与所得入力その１!BK34)))</f>
        <v/>
      </c>
      <c r="AD59" s="1196"/>
      <c r="AE59" s="1196"/>
      <c r="AF59" s="1196"/>
      <c r="AG59" s="1196"/>
      <c r="AH59" s="1196"/>
      <c r="AI59" s="1196"/>
      <c r="AJ59" s="1196"/>
      <c r="AK59" s="1196"/>
      <c r="AL59" s="1196"/>
      <c r="AM59" s="1196"/>
      <c r="AN59" s="1196"/>
      <c r="AO59" s="1196"/>
      <c r="AP59" s="1196"/>
      <c r="AQ59" s="1196"/>
      <c r="AR59" s="1196"/>
      <c r="AS59" s="1196"/>
      <c r="AT59" s="1196"/>
      <c r="AU59" s="1196"/>
      <c r="AV59" s="1196"/>
      <c r="AW59" s="1196"/>
      <c r="AX59" s="1196"/>
      <c r="BA59" s="1314"/>
      <c r="BB59" s="1314"/>
      <c r="BC59" s="1314"/>
      <c r="BD59" s="1314"/>
      <c r="BE59" s="1454"/>
      <c r="BF59" s="1455"/>
      <c r="BG59" s="1456"/>
      <c r="BH59" s="1068"/>
      <c r="BI59" s="1068"/>
      <c r="BJ59" s="1068"/>
      <c r="BK59" s="1068"/>
      <c r="BL59" s="1068"/>
      <c r="BM59" s="1068"/>
      <c r="BN59" s="1068"/>
      <c r="BO59" s="1068"/>
      <c r="BP59" s="1068"/>
      <c r="BQ59" s="1068"/>
      <c r="BR59" s="1068"/>
      <c r="BS59" s="1068"/>
      <c r="BT59" s="1068"/>
      <c r="BU59" s="1068"/>
      <c r="BV59" s="1068"/>
      <c r="BW59" s="1069"/>
      <c r="BX59" s="1069"/>
      <c r="BY59" s="1069"/>
      <c r="BZ59" s="1069"/>
      <c r="CA59" s="1069"/>
      <c r="CB59" s="1069"/>
      <c r="CC59" s="1069"/>
      <c r="CD59" s="1069"/>
      <c r="CE59" s="1069"/>
      <c r="CF59" s="1069"/>
      <c r="CG59" s="1069"/>
      <c r="CH59" s="1069"/>
      <c r="CI59" s="1069"/>
      <c r="CJ59" s="1069"/>
      <c r="CK59" s="1069"/>
      <c r="CL59" s="1069"/>
      <c r="CM59" s="1069"/>
      <c r="CN59" s="1069"/>
      <c r="CO59" s="1069"/>
      <c r="CP59" s="1069"/>
      <c r="CQ59" s="1069"/>
      <c r="CR59" s="1069"/>
      <c r="CS59" s="1069"/>
      <c r="CT59" s="1069"/>
      <c r="CU59" s="1069"/>
      <c r="CV59" s="377"/>
      <c r="CW59" s="377"/>
      <c r="CX59" s="377"/>
      <c r="CY59" s="377"/>
      <c r="CZ59" s="377"/>
      <c r="DA59" s="377"/>
    </row>
    <row r="60" spans="1:105" ht="3.2" customHeight="1">
      <c r="A60" s="1169"/>
      <c r="B60" s="1169"/>
      <c r="C60" s="1169"/>
      <c r="D60" s="1448"/>
      <c r="E60" s="1449"/>
      <c r="F60" s="1449"/>
      <c r="G60" s="1449"/>
      <c r="H60" s="1449"/>
      <c r="I60" s="1450"/>
      <c r="J60" s="1196"/>
      <c r="K60" s="1196"/>
      <c r="L60" s="1196"/>
      <c r="M60" s="1196"/>
      <c r="N60" s="1196"/>
      <c r="O60" s="1196"/>
      <c r="P60" s="1196"/>
      <c r="Q60" s="1196"/>
      <c r="R60" s="1196"/>
      <c r="S60" s="1196"/>
      <c r="T60" s="1196"/>
      <c r="U60" s="1196"/>
      <c r="V60" s="1196"/>
      <c r="W60" s="1196"/>
      <c r="X60" s="1196"/>
      <c r="Y60" s="1196"/>
      <c r="Z60" s="1196"/>
      <c r="AA60" s="1196"/>
      <c r="AB60" s="1196"/>
      <c r="AC60" s="1196"/>
      <c r="AD60" s="1196"/>
      <c r="AE60" s="1196"/>
      <c r="AF60" s="1196"/>
      <c r="AG60" s="1196"/>
      <c r="AH60" s="1196"/>
      <c r="AI60" s="1196"/>
      <c r="AJ60" s="1196"/>
      <c r="AK60" s="1196"/>
      <c r="AL60" s="1196"/>
      <c r="AM60" s="1196"/>
      <c r="AN60" s="1196"/>
      <c r="AO60" s="1196"/>
      <c r="AP60" s="1196"/>
      <c r="AQ60" s="1196"/>
      <c r="AR60" s="1196"/>
      <c r="AS60" s="1196"/>
      <c r="AT60" s="1196"/>
      <c r="AU60" s="1196"/>
      <c r="AV60" s="1196"/>
      <c r="AW60" s="1196"/>
      <c r="AX60" s="1196"/>
      <c r="BA60" s="1314"/>
      <c r="BB60" s="1314"/>
      <c r="BC60" s="1314"/>
      <c r="BD60" s="1314"/>
      <c r="BE60" s="1454"/>
      <c r="BF60" s="1455"/>
      <c r="BG60" s="1456"/>
      <c r="BH60" s="1068"/>
      <c r="BI60" s="1068"/>
      <c r="BJ60" s="1068"/>
      <c r="BK60" s="1068"/>
      <c r="BL60" s="1068"/>
      <c r="BM60" s="1068"/>
      <c r="BN60" s="1068"/>
      <c r="BO60" s="1068"/>
      <c r="BP60" s="1068"/>
      <c r="BQ60" s="1068"/>
      <c r="BR60" s="1068"/>
      <c r="BS60" s="1068"/>
      <c r="BT60" s="1068"/>
      <c r="BU60" s="1068"/>
      <c r="BV60" s="1068"/>
      <c r="BW60" s="1069"/>
      <c r="BX60" s="1069"/>
      <c r="BY60" s="1069"/>
      <c r="BZ60" s="1069"/>
      <c r="CA60" s="1069"/>
      <c r="CB60" s="1069"/>
      <c r="CC60" s="1069"/>
      <c r="CD60" s="1069"/>
      <c r="CE60" s="1069"/>
      <c r="CF60" s="1069"/>
      <c r="CG60" s="1069"/>
      <c r="CH60" s="1069"/>
      <c r="CI60" s="1069"/>
      <c r="CJ60" s="1069"/>
      <c r="CK60" s="1069"/>
      <c r="CL60" s="1069"/>
      <c r="CM60" s="1069"/>
      <c r="CN60" s="1069"/>
      <c r="CO60" s="1069"/>
      <c r="CP60" s="1069"/>
      <c r="CQ60" s="1069"/>
      <c r="CR60" s="1069"/>
      <c r="CS60" s="1069"/>
      <c r="CT60" s="1069"/>
      <c r="CU60" s="1069"/>
      <c r="CV60" s="377"/>
      <c r="CW60" s="377"/>
      <c r="CX60" s="377"/>
      <c r="CY60" s="377"/>
      <c r="CZ60" s="377"/>
      <c r="DA60" s="377"/>
    </row>
    <row r="61" spans="1:105" ht="3.2" customHeight="1">
      <c r="A61" s="1169"/>
      <c r="B61" s="1169"/>
      <c r="C61" s="1169"/>
      <c r="D61" s="1448"/>
      <c r="E61" s="1449"/>
      <c r="F61" s="1449"/>
      <c r="G61" s="1449"/>
      <c r="H61" s="1449"/>
      <c r="I61" s="1450"/>
      <c r="J61" s="1196"/>
      <c r="K61" s="1196"/>
      <c r="L61" s="1196"/>
      <c r="M61" s="1196"/>
      <c r="N61" s="1196"/>
      <c r="O61" s="1196"/>
      <c r="P61" s="1196"/>
      <c r="Q61" s="1196"/>
      <c r="R61" s="1196"/>
      <c r="S61" s="1196"/>
      <c r="T61" s="1196"/>
      <c r="U61" s="1196"/>
      <c r="V61" s="1196"/>
      <c r="W61" s="1196"/>
      <c r="X61" s="1196"/>
      <c r="Y61" s="1196"/>
      <c r="Z61" s="1196"/>
      <c r="AA61" s="1196"/>
      <c r="AB61" s="1196"/>
      <c r="AC61" s="1196"/>
      <c r="AD61" s="1196"/>
      <c r="AE61" s="1196"/>
      <c r="AF61" s="1196"/>
      <c r="AG61" s="1196"/>
      <c r="AH61" s="1196"/>
      <c r="AI61" s="1196"/>
      <c r="AJ61" s="1196"/>
      <c r="AK61" s="1196"/>
      <c r="AL61" s="1196"/>
      <c r="AM61" s="1196"/>
      <c r="AN61" s="1196"/>
      <c r="AO61" s="1196"/>
      <c r="AP61" s="1196"/>
      <c r="AQ61" s="1196"/>
      <c r="AR61" s="1196"/>
      <c r="AS61" s="1196"/>
      <c r="AT61" s="1196"/>
      <c r="AU61" s="1196"/>
      <c r="AV61" s="1196"/>
      <c r="AW61" s="1196"/>
      <c r="AX61" s="1196"/>
      <c r="BA61" s="1314"/>
      <c r="BB61" s="1314"/>
      <c r="BC61" s="1314"/>
      <c r="BD61" s="1314"/>
      <c r="BE61" s="1454"/>
      <c r="BF61" s="1455"/>
      <c r="BG61" s="1456"/>
      <c r="BH61" s="1068"/>
      <c r="BI61" s="1068"/>
      <c r="BJ61" s="1068"/>
      <c r="BK61" s="1068"/>
      <c r="BL61" s="1068"/>
      <c r="BM61" s="1068"/>
      <c r="BN61" s="1068"/>
      <c r="BO61" s="1068"/>
      <c r="BP61" s="1068"/>
      <c r="BQ61" s="1068"/>
      <c r="BR61" s="1068"/>
      <c r="BS61" s="1068"/>
      <c r="BT61" s="1068"/>
      <c r="BU61" s="1068"/>
      <c r="BV61" s="1068"/>
      <c r="BW61" s="1069"/>
      <c r="BX61" s="1069"/>
      <c r="BY61" s="1069"/>
      <c r="BZ61" s="1069"/>
      <c r="CA61" s="1069"/>
      <c r="CB61" s="1069"/>
      <c r="CC61" s="1069"/>
      <c r="CD61" s="1069"/>
      <c r="CE61" s="1069"/>
      <c r="CF61" s="1069"/>
      <c r="CG61" s="1069"/>
      <c r="CH61" s="1069"/>
      <c r="CI61" s="1069"/>
      <c r="CJ61" s="1069"/>
      <c r="CK61" s="1069"/>
      <c r="CL61" s="1069"/>
      <c r="CM61" s="1069"/>
      <c r="CN61" s="1069"/>
      <c r="CO61" s="1069"/>
      <c r="CP61" s="1069"/>
      <c r="CQ61" s="1069"/>
      <c r="CR61" s="1069"/>
      <c r="CS61" s="1069"/>
      <c r="CT61" s="1069"/>
      <c r="CU61" s="1069"/>
      <c r="CV61" s="377"/>
      <c r="CW61" s="377"/>
      <c r="CX61" s="377"/>
      <c r="CY61" s="377"/>
      <c r="CZ61" s="377"/>
      <c r="DA61" s="377"/>
    </row>
    <row r="62" spans="1:105" ht="3.2" customHeight="1">
      <c r="A62" s="1169"/>
      <c r="B62" s="1169"/>
      <c r="C62" s="1169"/>
      <c r="D62" s="1448"/>
      <c r="E62" s="1449"/>
      <c r="F62" s="1449"/>
      <c r="G62" s="1449"/>
      <c r="H62" s="1449"/>
      <c r="I62" s="1450"/>
      <c r="J62" s="1196"/>
      <c r="K62" s="1196"/>
      <c r="L62" s="1196"/>
      <c r="M62" s="1196"/>
      <c r="N62" s="1196"/>
      <c r="O62" s="1196"/>
      <c r="P62" s="1196"/>
      <c r="Q62" s="1196"/>
      <c r="R62" s="1196"/>
      <c r="S62" s="1196"/>
      <c r="T62" s="1196"/>
      <c r="U62" s="1196"/>
      <c r="V62" s="1196"/>
      <c r="W62" s="1196"/>
      <c r="X62" s="1196"/>
      <c r="Y62" s="1196"/>
      <c r="Z62" s="1196"/>
      <c r="AA62" s="1196"/>
      <c r="AB62" s="1196"/>
      <c r="AC62" s="1196"/>
      <c r="AD62" s="1196"/>
      <c r="AE62" s="1196"/>
      <c r="AF62" s="1196"/>
      <c r="AG62" s="1196"/>
      <c r="AH62" s="1196"/>
      <c r="AI62" s="1196"/>
      <c r="AJ62" s="1196"/>
      <c r="AK62" s="1196"/>
      <c r="AL62" s="1196"/>
      <c r="AM62" s="1196"/>
      <c r="AN62" s="1196"/>
      <c r="AO62" s="1196"/>
      <c r="AP62" s="1196"/>
      <c r="AQ62" s="1196"/>
      <c r="AR62" s="1196"/>
      <c r="AS62" s="1196"/>
      <c r="AT62" s="1196"/>
      <c r="AU62" s="1196"/>
      <c r="AV62" s="1196"/>
      <c r="AW62" s="1196"/>
      <c r="AX62" s="1196"/>
      <c r="BA62" s="1314"/>
      <c r="BB62" s="1314"/>
      <c r="BC62" s="1314"/>
      <c r="BD62" s="1314"/>
      <c r="BE62" s="1454"/>
      <c r="BF62" s="1455"/>
      <c r="BG62" s="1456"/>
      <c r="BH62" s="1068" t="s">
        <v>287</v>
      </c>
      <c r="BI62" s="1068"/>
      <c r="BJ62" s="1068"/>
      <c r="BK62" s="1068"/>
      <c r="BL62" s="1068"/>
      <c r="BM62" s="1068"/>
      <c r="BN62" s="1068"/>
      <c r="BO62" s="1068"/>
      <c r="BP62" s="1068"/>
      <c r="BQ62" s="1068"/>
      <c r="BR62" s="1068"/>
      <c r="BS62" s="1068"/>
      <c r="BT62" s="1068" t="s">
        <v>762</v>
      </c>
      <c r="BU62" s="1068"/>
      <c r="BV62" s="1068"/>
      <c r="BW62" s="1069" t="str">
        <f>IF(SUMIF('雑所得（業務、その他）入力'!C9:C11,"その他",'雑所得（業務、その他）入力'!F9:F11)=0,"",SUMIF('雑所得（業務、その他）入力'!C9:C11,"その他",'雑所得（業務、その他）入力'!F9:F11))</f>
        <v/>
      </c>
      <c r="BX62" s="1069"/>
      <c r="BY62" s="1069"/>
      <c r="BZ62" s="1069"/>
      <c r="CA62" s="1069"/>
      <c r="CB62" s="1069"/>
      <c r="CC62" s="1069"/>
      <c r="CD62" s="1069"/>
      <c r="CE62" s="1069"/>
      <c r="CF62" s="1069"/>
      <c r="CG62" s="1069"/>
      <c r="CH62" s="1069"/>
      <c r="CI62" s="1069"/>
      <c r="CJ62" s="1069"/>
      <c r="CK62" s="1069"/>
      <c r="CL62" s="1069"/>
      <c r="CM62" s="1069"/>
      <c r="CN62" s="1069"/>
      <c r="CO62" s="1069"/>
      <c r="CP62" s="1069"/>
      <c r="CQ62" s="1069"/>
      <c r="CR62" s="1069"/>
      <c r="CS62" s="1069"/>
      <c r="CT62" s="1069"/>
      <c r="CU62" s="1069"/>
      <c r="CV62" s="166"/>
      <c r="CW62" s="166"/>
      <c r="CX62" s="166"/>
      <c r="CY62" s="166"/>
      <c r="CZ62" s="377"/>
      <c r="DA62" s="377"/>
    </row>
    <row r="63" spans="1:105" ht="3.2" customHeight="1">
      <c r="A63" s="1169"/>
      <c r="B63" s="1169"/>
      <c r="C63" s="1169"/>
      <c r="D63" s="79"/>
      <c r="E63" s="21"/>
      <c r="F63" s="21"/>
      <c r="G63" s="21"/>
      <c r="H63" s="21"/>
      <c r="I63" s="22"/>
      <c r="J63" s="1016" t="s">
        <v>295</v>
      </c>
      <c r="K63" s="1016"/>
      <c r="L63" s="1016"/>
      <c r="M63" s="1016"/>
      <c r="N63" s="1016"/>
      <c r="O63" s="1016"/>
      <c r="P63" s="1016"/>
      <c r="Q63" s="1016"/>
      <c r="R63" s="1016"/>
      <c r="S63" s="1016"/>
      <c r="T63" s="1016"/>
      <c r="U63" s="1016"/>
      <c r="V63" s="1016"/>
      <c r="W63" s="1016"/>
      <c r="X63" s="1016"/>
      <c r="Y63" s="1016"/>
      <c r="Z63" s="1016"/>
      <c r="AA63" s="1016"/>
      <c r="AB63" s="1016"/>
      <c r="AC63" s="1105"/>
      <c r="AD63" s="1105"/>
      <c r="AE63" s="1105"/>
      <c r="AF63" s="1105"/>
      <c r="AG63" s="1105"/>
      <c r="AH63" s="1105"/>
      <c r="AI63" s="1105"/>
      <c r="AJ63" s="1105"/>
      <c r="AK63" s="1105"/>
      <c r="AL63" s="1105"/>
      <c r="AM63" s="1105"/>
      <c r="AN63" s="1105"/>
      <c r="AO63" s="1105"/>
      <c r="AP63" s="1105"/>
      <c r="AQ63" s="1105"/>
      <c r="AR63" s="1105"/>
      <c r="AS63" s="1105"/>
      <c r="AT63" s="1105"/>
      <c r="AU63" s="1105"/>
      <c r="AV63" s="1105"/>
      <c r="AW63" s="1105"/>
      <c r="AX63" s="1105"/>
      <c r="BA63" s="1314"/>
      <c r="BB63" s="1314"/>
      <c r="BC63" s="1314"/>
      <c r="BD63" s="1314"/>
      <c r="BE63" s="1454"/>
      <c r="BF63" s="1455"/>
      <c r="BG63" s="1456"/>
      <c r="BH63" s="1068"/>
      <c r="BI63" s="1068"/>
      <c r="BJ63" s="1068"/>
      <c r="BK63" s="1068"/>
      <c r="BL63" s="1068"/>
      <c r="BM63" s="1068"/>
      <c r="BN63" s="1068"/>
      <c r="BO63" s="1068"/>
      <c r="BP63" s="1068"/>
      <c r="BQ63" s="1068"/>
      <c r="BR63" s="1068"/>
      <c r="BS63" s="1068"/>
      <c r="BT63" s="1068"/>
      <c r="BU63" s="1068"/>
      <c r="BV63" s="1068"/>
      <c r="BW63" s="1069"/>
      <c r="BX63" s="1069"/>
      <c r="BY63" s="1069"/>
      <c r="BZ63" s="1069"/>
      <c r="CA63" s="1069"/>
      <c r="CB63" s="1069"/>
      <c r="CC63" s="1069"/>
      <c r="CD63" s="1069"/>
      <c r="CE63" s="1069"/>
      <c r="CF63" s="1069"/>
      <c r="CG63" s="1069"/>
      <c r="CH63" s="1069"/>
      <c r="CI63" s="1069"/>
      <c r="CJ63" s="1069"/>
      <c r="CK63" s="1069"/>
      <c r="CL63" s="1069"/>
      <c r="CM63" s="1069"/>
      <c r="CN63" s="1069"/>
      <c r="CO63" s="1069"/>
      <c r="CP63" s="1069"/>
      <c r="CQ63" s="1069"/>
      <c r="CR63" s="1069"/>
      <c r="CS63" s="1069"/>
      <c r="CT63" s="1069"/>
      <c r="CU63" s="1069"/>
      <c r="CV63" s="166"/>
      <c r="CW63" s="166"/>
      <c r="CX63" s="166"/>
      <c r="CY63" s="166"/>
      <c r="CZ63" s="377"/>
      <c r="DA63" s="377"/>
    </row>
    <row r="64" spans="1:105" ht="3.2" customHeight="1">
      <c r="A64" s="1169"/>
      <c r="B64" s="1169"/>
      <c r="C64" s="1169"/>
      <c r="D64" s="79"/>
      <c r="E64" s="21"/>
      <c r="F64" s="21"/>
      <c r="G64" s="21"/>
      <c r="H64" s="21"/>
      <c r="I64" s="22"/>
      <c r="J64" s="1016"/>
      <c r="K64" s="1016"/>
      <c r="L64" s="1016"/>
      <c r="M64" s="1016"/>
      <c r="N64" s="1016"/>
      <c r="O64" s="1016"/>
      <c r="P64" s="1016"/>
      <c r="Q64" s="1016"/>
      <c r="R64" s="1016"/>
      <c r="S64" s="1016"/>
      <c r="T64" s="1016"/>
      <c r="U64" s="1016"/>
      <c r="V64" s="1016"/>
      <c r="W64" s="1016"/>
      <c r="X64" s="1016"/>
      <c r="Y64" s="1016"/>
      <c r="Z64" s="1016"/>
      <c r="AA64" s="1016"/>
      <c r="AB64" s="1016"/>
      <c r="AC64" s="1105"/>
      <c r="AD64" s="1105"/>
      <c r="AE64" s="1105"/>
      <c r="AF64" s="1105"/>
      <c r="AG64" s="1105"/>
      <c r="AH64" s="1105"/>
      <c r="AI64" s="1105"/>
      <c r="AJ64" s="1105"/>
      <c r="AK64" s="1105"/>
      <c r="AL64" s="1105"/>
      <c r="AM64" s="1105"/>
      <c r="AN64" s="1105"/>
      <c r="AO64" s="1105"/>
      <c r="AP64" s="1105"/>
      <c r="AQ64" s="1105"/>
      <c r="AR64" s="1105"/>
      <c r="AS64" s="1105"/>
      <c r="AT64" s="1105"/>
      <c r="AU64" s="1105"/>
      <c r="AV64" s="1105"/>
      <c r="AW64" s="1105"/>
      <c r="AX64" s="1105"/>
      <c r="BA64" s="1314"/>
      <c r="BB64" s="1314"/>
      <c r="BC64" s="1314"/>
      <c r="BD64" s="1314"/>
      <c r="BE64" s="1454"/>
      <c r="BF64" s="1455"/>
      <c r="BG64" s="1456"/>
      <c r="BH64" s="1068"/>
      <c r="BI64" s="1068"/>
      <c r="BJ64" s="1068"/>
      <c r="BK64" s="1068"/>
      <c r="BL64" s="1068"/>
      <c r="BM64" s="1068"/>
      <c r="BN64" s="1068"/>
      <c r="BO64" s="1068"/>
      <c r="BP64" s="1068"/>
      <c r="BQ64" s="1068"/>
      <c r="BR64" s="1068"/>
      <c r="BS64" s="1068"/>
      <c r="BT64" s="1068"/>
      <c r="BU64" s="1068"/>
      <c r="BV64" s="1068"/>
      <c r="BW64" s="1069"/>
      <c r="BX64" s="1069"/>
      <c r="BY64" s="1069"/>
      <c r="BZ64" s="1069"/>
      <c r="CA64" s="1069"/>
      <c r="CB64" s="1069"/>
      <c r="CC64" s="1069"/>
      <c r="CD64" s="1069"/>
      <c r="CE64" s="1069"/>
      <c r="CF64" s="1069"/>
      <c r="CG64" s="1069"/>
      <c r="CH64" s="1069"/>
      <c r="CI64" s="1069"/>
      <c r="CJ64" s="1069"/>
      <c r="CK64" s="1069"/>
      <c r="CL64" s="1069"/>
      <c r="CM64" s="1069"/>
      <c r="CN64" s="1069"/>
      <c r="CO64" s="1069"/>
      <c r="CP64" s="1069"/>
      <c r="CQ64" s="1069"/>
      <c r="CR64" s="1069"/>
      <c r="CS64" s="1069"/>
      <c r="CT64" s="1069"/>
      <c r="CU64" s="1069"/>
      <c r="CV64" s="166"/>
      <c r="CW64" s="166"/>
      <c r="CX64" s="166"/>
      <c r="CY64" s="166"/>
      <c r="CZ64" s="377"/>
      <c r="DA64" s="377"/>
    </row>
    <row r="65" spans="1:105" ht="3.2" customHeight="1">
      <c r="A65" s="1169"/>
      <c r="B65" s="1169"/>
      <c r="C65" s="1169"/>
      <c r="D65" s="79"/>
      <c r="E65" s="21"/>
      <c r="F65" s="21"/>
      <c r="G65" s="21"/>
      <c r="H65" s="21"/>
      <c r="I65" s="22"/>
      <c r="J65" s="1016"/>
      <c r="K65" s="1016"/>
      <c r="L65" s="1016"/>
      <c r="M65" s="1016"/>
      <c r="N65" s="1016"/>
      <c r="O65" s="1016"/>
      <c r="P65" s="1016"/>
      <c r="Q65" s="1016"/>
      <c r="R65" s="1016"/>
      <c r="S65" s="1016"/>
      <c r="T65" s="1016"/>
      <c r="U65" s="1016"/>
      <c r="V65" s="1016"/>
      <c r="W65" s="1016"/>
      <c r="X65" s="1016"/>
      <c r="Y65" s="1016"/>
      <c r="Z65" s="1016"/>
      <c r="AA65" s="1016"/>
      <c r="AB65" s="1016"/>
      <c r="AC65" s="1105"/>
      <c r="AD65" s="1105"/>
      <c r="AE65" s="1105"/>
      <c r="AF65" s="1105"/>
      <c r="AG65" s="1105"/>
      <c r="AH65" s="1105"/>
      <c r="AI65" s="1105"/>
      <c r="AJ65" s="1105"/>
      <c r="AK65" s="1105"/>
      <c r="AL65" s="1105"/>
      <c r="AM65" s="1105"/>
      <c r="AN65" s="1105"/>
      <c r="AO65" s="1105"/>
      <c r="AP65" s="1105"/>
      <c r="AQ65" s="1105"/>
      <c r="AR65" s="1105"/>
      <c r="AS65" s="1105"/>
      <c r="AT65" s="1105"/>
      <c r="AU65" s="1105"/>
      <c r="AV65" s="1105"/>
      <c r="AW65" s="1105"/>
      <c r="AX65" s="1105"/>
      <c r="BA65" s="1314"/>
      <c r="BB65" s="1314"/>
      <c r="BC65" s="1314"/>
      <c r="BD65" s="1314"/>
      <c r="BE65" s="1457"/>
      <c r="BF65" s="1458"/>
      <c r="BG65" s="1459"/>
      <c r="BH65" s="1068"/>
      <c r="BI65" s="1068"/>
      <c r="BJ65" s="1068"/>
      <c r="BK65" s="1068"/>
      <c r="BL65" s="1068"/>
      <c r="BM65" s="1068"/>
      <c r="BN65" s="1068"/>
      <c r="BO65" s="1068"/>
      <c r="BP65" s="1068"/>
      <c r="BQ65" s="1068"/>
      <c r="BR65" s="1068"/>
      <c r="BS65" s="1068"/>
      <c r="BT65" s="1068"/>
      <c r="BU65" s="1068"/>
      <c r="BV65" s="1068"/>
      <c r="BW65" s="1069"/>
      <c r="BX65" s="1069"/>
      <c r="BY65" s="1069"/>
      <c r="BZ65" s="1069"/>
      <c r="CA65" s="1069"/>
      <c r="CB65" s="1069"/>
      <c r="CC65" s="1069"/>
      <c r="CD65" s="1069"/>
      <c r="CE65" s="1069"/>
      <c r="CF65" s="1069"/>
      <c r="CG65" s="1069"/>
      <c r="CH65" s="1069"/>
      <c r="CI65" s="1069"/>
      <c r="CJ65" s="1069"/>
      <c r="CK65" s="1069"/>
      <c r="CL65" s="1069"/>
      <c r="CM65" s="1069"/>
      <c r="CN65" s="1069"/>
      <c r="CO65" s="1069"/>
      <c r="CP65" s="1069"/>
      <c r="CQ65" s="1069"/>
      <c r="CR65" s="1069"/>
      <c r="CS65" s="1069"/>
      <c r="CT65" s="1069"/>
      <c r="CU65" s="1069"/>
      <c r="CV65" s="377"/>
      <c r="CW65" s="377"/>
      <c r="CX65" s="377"/>
      <c r="CY65" s="377"/>
      <c r="CZ65" s="377"/>
      <c r="DA65" s="377"/>
    </row>
    <row r="66" spans="1:105" ht="3.2" customHeight="1">
      <c r="A66" s="1169"/>
      <c r="B66" s="1169"/>
      <c r="C66" s="1169"/>
      <c r="D66" s="79"/>
      <c r="E66" s="21"/>
      <c r="F66" s="21"/>
      <c r="G66" s="21"/>
      <c r="H66" s="21"/>
      <c r="I66" s="22"/>
      <c r="J66" s="1196" t="str">
        <f>IF(入力シート!J117="",IF(給与所得入力その１!AK34="","",給与所得入力その１!AK34),IF(給与所得入力その１!AK34="",入力シート!J117,SUM(入力シート!J117,給与所得入力その１!AK34)))</f>
        <v/>
      </c>
      <c r="K66" s="1196"/>
      <c r="L66" s="1196"/>
      <c r="M66" s="1196"/>
      <c r="N66" s="1196"/>
      <c r="O66" s="1196"/>
      <c r="P66" s="1196"/>
      <c r="Q66" s="1196"/>
      <c r="R66" s="1196"/>
      <c r="S66" s="1196"/>
      <c r="T66" s="1196"/>
      <c r="U66" s="1196"/>
      <c r="V66" s="1196"/>
      <c r="W66" s="1196"/>
      <c r="X66" s="1196"/>
      <c r="Y66" s="1196"/>
      <c r="Z66" s="1196"/>
      <c r="AA66" s="1196"/>
      <c r="AB66" s="1196"/>
      <c r="AC66" s="1105"/>
      <c r="AD66" s="1105"/>
      <c r="AE66" s="1105"/>
      <c r="AF66" s="1105"/>
      <c r="AG66" s="1105"/>
      <c r="AH66" s="1105"/>
      <c r="AI66" s="1105"/>
      <c r="AJ66" s="1105"/>
      <c r="AK66" s="1105"/>
      <c r="AL66" s="1105"/>
      <c r="AM66" s="1105"/>
      <c r="AN66" s="1105"/>
      <c r="AO66" s="1105"/>
      <c r="AP66" s="1105"/>
      <c r="AQ66" s="1105"/>
      <c r="AR66" s="1105"/>
      <c r="AS66" s="1105"/>
      <c r="AT66" s="1105"/>
      <c r="AU66" s="1105"/>
      <c r="AV66" s="1105"/>
      <c r="AW66" s="1105"/>
      <c r="AX66" s="1105"/>
      <c r="BA66" s="1314"/>
      <c r="BB66" s="1314"/>
      <c r="BC66" s="1314"/>
      <c r="BD66" s="1314"/>
      <c r="BE66" s="1187" t="s">
        <v>754</v>
      </c>
      <c r="BF66" s="1188"/>
      <c r="BG66" s="1189"/>
      <c r="BH66" s="1068" t="s">
        <v>749</v>
      </c>
      <c r="BI66" s="1068"/>
      <c r="BJ66" s="1068"/>
      <c r="BK66" s="1068"/>
      <c r="BL66" s="1068"/>
      <c r="BM66" s="1068"/>
      <c r="BN66" s="1068"/>
      <c r="BO66" s="1068"/>
      <c r="BP66" s="1068"/>
      <c r="BQ66" s="1068"/>
      <c r="BR66" s="1068"/>
      <c r="BS66" s="1068"/>
      <c r="BT66" s="1068" t="s">
        <v>763</v>
      </c>
      <c r="BU66" s="1068"/>
      <c r="BV66" s="1068"/>
      <c r="BW66" s="1069" t="str">
        <f>IF(P277="","",CF277)</f>
        <v/>
      </c>
      <c r="BX66" s="1069"/>
      <c r="BY66" s="1069"/>
      <c r="BZ66" s="1069"/>
      <c r="CA66" s="1069"/>
      <c r="CB66" s="1069"/>
      <c r="CC66" s="1069"/>
      <c r="CD66" s="1069"/>
      <c r="CE66" s="1069"/>
      <c r="CF66" s="1069"/>
      <c r="CG66" s="1069"/>
      <c r="CH66" s="1069"/>
      <c r="CI66" s="1069"/>
      <c r="CJ66" s="1069"/>
      <c r="CK66" s="1069"/>
      <c r="CL66" s="1069"/>
      <c r="CM66" s="1069"/>
      <c r="CN66" s="1069"/>
      <c r="CO66" s="1069"/>
      <c r="CP66" s="1069"/>
      <c r="CQ66" s="1069"/>
      <c r="CR66" s="1069"/>
      <c r="CS66" s="1069"/>
      <c r="CT66" s="1069"/>
      <c r="CU66" s="1069"/>
      <c r="CV66" s="377"/>
      <c r="CW66" s="377"/>
      <c r="CX66" s="377"/>
      <c r="CY66" s="377"/>
      <c r="CZ66" s="377"/>
      <c r="DA66" s="377"/>
    </row>
    <row r="67" spans="1:105" ht="3.2" customHeight="1">
      <c r="A67" s="1169"/>
      <c r="B67" s="1169"/>
      <c r="C67" s="1169"/>
      <c r="D67" s="79"/>
      <c r="E67" s="21"/>
      <c r="F67" s="21"/>
      <c r="G67" s="21"/>
      <c r="H67" s="21"/>
      <c r="I67" s="22"/>
      <c r="J67" s="1196"/>
      <c r="K67" s="1196"/>
      <c r="L67" s="1196"/>
      <c r="M67" s="1196"/>
      <c r="N67" s="1196"/>
      <c r="O67" s="1196"/>
      <c r="P67" s="1196"/>
      <c r="Q67" s="1196"/>
      <c r="R67" s="1196"/>
      <c r="S67" s="1196"/>
      <c r="T67" s="1196"/>
      <c r="U67" s="1196"/>
      <c r="V67" s="1196"/>
      <c r="W67" s="1196"/>
      <c r="X67" s="1196"/>
      <c r="Y67" s="1196"/>
      <c r="Z67" s="1196"/>
      <c r="AA67" s="1196"/>
      <c r="AB67" s="1196"/>
      <c r="AC67" s="1105"/>
      <c r="AD67" s="1105"/>
      <c r="AE67" s="1105"/>
      <c r="AF67" s="1105"/>
      <c r="AG67" s="1105"/>
      <c r="AH67" s="1105"/>
      <c r="AI67" s="1105"/>
      <c r="AJ67" s="1105"/>
      <c r="AK67" s="1105"/>
      <c r="AL67" s="1105"/>
      <c r="AM67" s="1105"/>
      <c r="AN67" s="1105"/>
      <c r="AO67" s="1105"/>
      <c r="AP67" s="1105"/>
      <c r="AQ67" s="1105"/>
      <c r="AR67" s="1105"/>
      <c r="AS67" s="1105"/>
      <c r="AT67" s="1105"/>
      <c r="AU67" s="1105"/>
      <c r="AV67" s="1105"/>
      <c r="AW67" s="1105"/>
      <c r="AX67" s="1105"/>
      <c r="BA67" s="1314"/>
      <c r="BB67" s="1314"/>
      <c r="BC67" s="1314"/>
      <c r="BD67" s="1314"/>
      <c r="BE67" s="1190"/>
      <c r="BF67" s="1191"/>
      <c r="BG67" s="1192"/>
      <c r="BH67" s="1068"/>
      <c r="BI67" s="1068"/>
      <c r="BJ67" s="1068"/>
      <c r="BK67" s="1068"/>
      <c r="BL67" s="1068"/>
      <c r="BM67" s="1068"/>
      <c r="BN67" s="1068"/>
      <c r="BO67" s="1068"/>
      <c r="BP67" s="1068"/>
      <c r="BQ67" s="1068"/>
      <c r="BR67" s="1068"/>
      <c r="BS67" s="1068"/>
      <c r="BT67" s="1068"/>
      <c r="BU67" s="1068"/>
      <c r="BV67" s="1068"/>
      <c r="BW67" s="1069"/>
      <c r="BX67" s="1069"/>
      <c r="BY67" s="1069"/>
      <c r="BZ67" s="1069"/>
      <c r="CA67" s="1069"/>
      <c r="CB67" s="1069"/>
      <c r="CC67" s="1069"/>
      <c r="CD67" s="1069"/>
      <c r="CE67" s="1069"/>
      <c r="CF67" s="1069"/>
      <c r="CG67" s="1069"/>
      <c r="CH67" s="1069"/>
      <c r="CI67" s="1069"/>
      <c r="CJ67" s="1069"/>
      <c r="CK67" s="1069"/>
      <c r="CL67" s="1069"/>
      <c r="CM67" s="1069"/>
      <c r="CN67" s="1069"/>
      <c r="CO67" s="1069"/>
      <c r="CP67" s="1069"/>
      <c r="CQ67" s="1069"/>
      <c r="CR67" s="1069"/>
      <c r="CS67" s="1069"/>
      <c r="CT67" s="1069"/>
      <c r="CU67" s="1069"/>
      <c r="CV67" s="377"/>
      <c r="CW67" s="377"/>
      <c r="CX67" s="377"/>
      <c r="CY67" s="377"/>
      <c r="CZ67" s="377"/>
      <c r="DA67" s="377"/>
    </row>
    <row r="68" spans="1:105" ht="3.2" customHeight="1">
      <c r="A68" s="1169"/>
      <c r="B68" s="1169"/>
      <c r="C68" s="1169"/>
      <c r="D68" s="79"/>
      <c r="E68" s="21"/>
      <c r="F68" s="21"/>
      <c r="G68" s="21"/>
      <c r="H68" s="21"/>
      <c r="I68" s="22"/>
      <c r="J68" s="1196"/>
      <c r="K68" s="1196"/>
      <c r="L68" s="1196"/>
      <c r="M68" s="1196"/>
      <c r="N68" s="1196"/>
      <c r="O68" s="1196"/>
      <c r="P68" s="1196"/>
      <c r="Q68" s="1196"/>
      <c r="R68" s="1196"/>
      <c r="S68" s="1196"/>
      <c r="T68" s="1196"/>
      <c r="U68" s="1196"/>
      <c r="V68" s="1196"/>
      <c r="W68" s="1196"/>
      <c r="X68" s="1196"/>
      <c r="Y68" s="1196"/>
      <c r="Z68" s="1196"/>
      <c r="AA68" s="1196"/>
      <c r="AB68" s="1196"/>
      <c r="AC68" s="1105"/>
      <c r="AD68" s="1105"/>
      <c r="AE68" s="1105"/>
      <c r="AF68" s="1105"/>
      <c r="AG68" s="1105"/>
      <c r="AH68" s="1105"/>
      <c r="AI68" s="1105"/>
      <c r="AJ68" s="1105"/>
      <c r="AK68" s="1105"/>
      <c r="AL68" s="1105"/>
      <c r="AM68" s="1105"/>
      <c r="AN68" s="1105"/>
      <c r="AO68" s="1105"/>
      <c r="AP68" s="1105"/>
      <c r="AQ68" s="1105"/>
      <c r="AR68" s="1105"/>
      <c r="AS68" s="1105"/>
      <c r="AT68" s="1105"/>
      <c r="AU68" s="1105"/>
      <c r="AV68" s="1105"/>
      <c r="AW68" s="1105"/>
      <c r="AX68" s="1105"/>
      <c r="BA68" s="1314"/>
      <c r="BB68" s="1314"/>
      <c r="BC68" s="1314"/>
      <c r="BD68" s="1314"/>
      <c r="BE68" s="1190"/>
      <c r="BF68" s="1191"/>
      <c r="BG68" s="1192"/>
      <c r="BH68" s="1068"/>
      <c r="BI68" s="1068"/>
      <c r="BJ68" s="1068"/>
      <c r="BK68" s="1068"/>
      <c r="BL68" s="1068"/>
      <c r="BM68" s="1068"/>
      <c r="BN68" s="1068"/>
      <c r="BO68" s="1068"/>
      <c r="BP68" s="1068"/>
      <c r="BQ68" s="1068"/>
      <c r="BR68" s="1068"/>
      <c r="BS68" s="1068"/>
      <c r="BT68" s="1068"/>
      <c r="BU68" s="1068"/>
      <c r="BV68" s="1068"/>
      <c r="BW68" s="1069"/>
      <c r="BX68" s="1069"/>
      <c r="BY68" s="1069"/>
      <c r="BZ68" s="1069"/>
      <c r="CA68" s="1069"/>
      <c r="CB68" s="1069"/>
      <c r="CC68" s="1069"/>
      <c r="CD68" s="1069"/>
      <c r="CE68" s="1069"/>
      <c r="CF68" s="1069"/>
      <c r="CG68" s="1069"/>
      <c r="CH68" s="1069"/>
      <c r="CI68" s="1069"/>
      <c r="CJ68" s="1069"/>
      <c r="CK68" s="1069"/>
      <c r="CL68" s="1069"/>
      <c r="CM68" s="1069"/>
      <c r="CN68" s="1069"/>
      <c r="CO68" s="1069"/>
      <c r="CP68" s="1069"/>
      <c r="CQ68" s="1069"/>
      <c r="CR68" s="1069"/>
      <c r="CS68" s="1069"/>
      <c r="CT68" s="1069"/>
      <c r="CU68" s="1069"/>
      <c r="CV68" s="377"/>
      <c r="CW68" s="377"/>
      <c r="CX68" s="377"/>
      <c r="CY68" s="377"/>
      <c r="CZ68" s="377"/>
      <c r="DA68" s="377"/>
    </row>
    <row r="69" spans="1:105" ht="3.2" customHeight="1">
      <c r="A69" s="1169"/>
      <c r="B69" s="1169"/>
      <c r="C69" s="1169"/>
      <c r="D69" s="80"/>
      <c r="E69" s="23"/>
      <c r="F69" s="23"/>
      <c r="G69" s="23"/>
      <c r="H69" s="23"/>
      <c r="I69" s="24"/>
      <c r="J69" s="1196"/>
      <c r="K69" s="1196"/>
      <c r="L69" s="1196"/>
      <c r="M69" s="1196"/>
      <c r="N69" s="1196"/>
      <c r="O69" s="1196"/>
      <c r="P69" s="1196"/>
      <c r="Q69" s="1196"/>
      <c r="R69" s="1196"/>
      <c r="S69" s="1196"/>
      <c r="T69" s="1196"/>
      <c r="U69" s="1196"/>
      <c r="V69" s="1196"/>
      <c r="W69" s="1196"/>
      <c r="X69" s="1196"/>
      <c r="Y69" s="1196"/>
      <c r="Z69" s="1196"/>
      <c r="AA69" s="1196"/>
      <c r="AB69" s="1196"/>
      <c r="AC69" s="1105"/>
      <c r="AD69" s="1105"/>
      <c r="AE69" s="1105"/>
      <c r="AF69" s="1105"/>
      <c r="AG69" s="1105"/>
      <c r="AH69" s="1105"/>
      <c r="AI69" s="1105"/>
      <c r="AJ69" s="1105"/>
      <c r="AK69" s="1105"/>
      <c r="AL69" s="1105"/>
      <c r="AM69" s="1105"/>
      <c r="AN69" s="1105"/>
      <c r="AO69" s="1105"/>
      <c r="AP69" s="1105"/>
      <c r="AQ69" s="1105"/>
      <c r="AR69" s="1105"/>
      <c r="AS69" s="1105"/>
      <c r="AT69" s="1105"/>
      <c r="AU69" s="1105"/>
      <c r="AV69" s="1105"/>
      <c r="AW69" s="1105"/>
      <c r="AX69" s="1105"/>
      <c r="BA69" s="1314"/>
      <c r="BB69" s="1314"/>
      <c r="BC69" s="1314"/>
      <c r="BD69" s="1314"/>
      <c r="BE69" s="1190"/>
      <c r="BF69" s="1191"/>
      <c r="BG69" s="1192"/>
      <c r="BH69" s="1068"/>
      <c r="BI69" s="1068"/>
      <c r="BJ69" s="1068"/>
      <c r="BK69" s="1068"/>
      <c r="BL69" s="1068"/>
      <c r="BM69" s="1068"/>
      <c r="BN69" s="1068"/>
      <c r="BO69" s="1068"/>
      <c r="BP69" s="1068"/>
      <c r="BQ69" s="1068"/>
      <c r="BR69" s="1068"/>
      <c r="BS69" s="1068"/>
      <c r="BT69" s="1068"/>
      <c r="BU69" s="1068"/>
      <c r="BV69" s="1068"/>
      <c r="BW69" s="1069"/>
      <c r="BX69" s="1069"/>
      <c r="BY69" s="1069"/>
      <c r="BZ69" s="1069"/>
      <c r="CA69" s="1069"/>
      <c r="CB69" s="1069"/>
      <c r="CC69" s="1069"/>
      <c r="CD69" s="1069"/>
      <c r="CE69" s="1069"/>
      <c r="CF69" s="1069"/>
      <c r="CG69" s="1069"/>
      <c r="CH69" s="1069"/>
      <c r="CI69" s="1069"/>
      <c r="CJ69" s="1069"/>
      <c r="CK69" s="1069"/>
      <c r="CL69" s="1069"/>
      <c r="CM69" s="1069"/>
      <c r="CN69" s="1069"/>
      <c r="CO69" s="1069"/>
      <c r="CP69" s="1069"/>
      <c r="CQ69" s="1069"/>
      <c r="CR69" s="1069"/>
      <c r="CS69" s="1069"/>
      <c r="CT69" s="1069"/>
      <c r="CU69" s="1069"/>
      <c r="CV69" s="377"/>
      <c r="CW69" s="377"/>
      <c r="CX69" s="377"/>
      <c r="CY69" s="377"/>
      <c r="CZ69" s="377"/>
      <c r="DA69" s="377"/>
    </row>
    <row r="70" spans="1:105" ht="3.2" customHeight="1">
      <c r="A70" s="1169"/>
      <c r="B70" s="1169"/>
      <c r="C70" s="1169"/>
      <c r="D70" s="1119" t="s">
        <v>922</v>
      </c>
      <c r="E70" s="1120"/>
      <c r="F70" s="1120"/>
      <c r="G70" s="1120"/>
      <c r="H70" s="1120"/>
      <c r="I70" s="1121"/>
      <c r="J70" s="1016" t="s">
        <v>297</v>
      </c>
      <c r="K70" s="1016"/>
      <c r="L70" s="1016"/>
      <c r="M70" s="1016"/>
      <c r="N70" s="1016"/>
      <c r="O70" s="1016"/>
      <c r="P70" s="1016"/>
      <c r="Q70" s="1016"/>
      <c r="R70" s="1016"/>
      <c r="S70" s="1016"/>
      <c r="T70" s="1016"/>
      <c r="U70" s="1016"/>
      <c r="V70" s="1016"/>
      <c r="W70" s="1016"/>
      <c r="X70" s="1016"/>
      <c r="Y70" s="1016"/>
      <c r="Z70" s="1016"/>
      <c r="AA70" s="1016"/>
      <c r="AB70" s="1016"/>
      <c r="AC70" s="1016" t="s">
        <v>294</v>
      </c>
      <c r="AD70" s="1016"/>
      <c r="AE70" s="1016"/>
      <c r="AF70" s="1016"/>
      <c r="AG70" s="1016"/>
      <c r="AH70" s="1016"/>
      <c r="AI70" s="1016"/>
      <c r="AJ70" s="1016"/>
      <c r="AK70" s="1016"/>
      <c r="AL70" s="1016"/>
      <c r="AM70" s="1016"/>
      <c r="AN70" s="1016"/>
      <c r="AO70" s="1016"/>
      <c r="AP70" s="1016"/>
      <c r="AQ70" s="1016"/>
      <c r="AR70" s="1016"/>
      <c r="AS70" s="1016"/>
      <c r="AT70" s="1016"/>
      <c r="AU70" s="1016"/>
      <c r="AV70" s="1016"/>
      <c r="AW70" s="1016"/>
      <c r="AX70" s="1016"/>
      <c r="BA70" s="1314"/>
      <c r="BB70" s="1314"/>
      <c r="BC70" s="1314"/>
      <c r="BD70" s="1314"/>
      <c r="BE70" s="1190"/>
      <c r="BF70" s="1191"/>
      <c r="BG70" s="1192"/>
      <c r="BH70" s="1068" t="s">
        <v>750</v>
      </c>
      <c r="BI70" s="1068"/>
      <c r="BJ70" s="1068"/>
      <c r="BK70" s="1068"/>
      <c r="BL70" s="1068"/>
      <c r="BM70" s="1068"/>
      <c r="BN70" s="1068"/>
      <c r="BO70" s="1068"/>
      <c r="BP70" s="1068"/>
      <c r="BQ70" s="1068"/>
      <c r="BR70" s="1068"/>
      <c r="BS70" s="1068"/>
      <c r="BT70" s="1068" t="s">
        <v>788</v>
      </c>
      <c r="BU70" s="1068"/>
      <c r="BV70" s="1068"/>
      <c r="BW70" s="1069" t="str">
        <f>IF(P278="","",CF278)</f>
        <v/>
      </c>
      <c r="BX70" s="1069"/>
      <c r="BY70" s="1069"/>
      <c r="BZ70" s="1069"/>
      <c r="CA70" s="1069"/>
      <c r="CB70" s="1069"/>
      <c r="CC70" s="1069"/>
      <c r="CD70" s="1069"/>
      <c r="CE70" s="1069"/>
      <c r="CF70" s="1069"/>
      <c r="CG70" s="1069"/>
      <c r="CH70" s="1069"/>
      <c r="CI70" s="1069"/>
      <c r="CJ70" s="1069"/>
      <c r="CK70" s="1069"/>
      <c r="CL70" s="1069"/>
      <c r="CM70" s="1069"/>
      <c r="CN70" s="1069"/>
      <c r="CO70" s="1069"/>
      <c r="CP70" s="1069"/>
      <c r="CQ70" s="1069"/>
      <c r="CR70" s="1069"/>
      <c r="CS70" s="1069"/>
      <c r="CT70" s="1069"/>
      <c r="CU70" s="1069"/>
      <c r="CV70" s="377"/>
      <c r="CW70" s="377"/>
      <c r="CX70" s="377"/>
      <c r="CY70" s="377"/>
      <c r="CZ70" s="377"/>
      <c r="DA70" s="377"/>
    </row>
    <row r="71" spans="1:105" ht="3.2" customHeight="1">
      <c r="A71" s="1169"/>
      <c r="B71" s="1169"/>
      <c r="C71" s="1169"/>
      <c r="D71" s="1122"/>
      <c r="E71" s="1123"/>
      <c r="F71" s="1123"/>
      <c r="G71" s="1123"/>
      <c r="H71" s="1123"/>
      <c r="I71" s="1124"/>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6"/>
      <c r="BA71" s="1314"/>
      <c r="BB71" s="1314"/>
      <c r="BC71" s="1314"/>
      <c r="BD71" s="1314"/>
      <c r="BE71" s="1190"/>
      <c r="BF71" s="1191"/>
      <c r="BG71" s="1192"/>
      <c r="BH71" s="1068"/>
      <c r="BI71" s="1068"/>
      <c r="BJ71" s="1068"/>
      <c r="BK71" s="1068"/>
      <c r="BL71" s="1068"/>
      <c r="BM71" s="1068"/>
      <c r="BN71" s="1068"/>
      <c r="BO71" s="1068"/>
      <c r="BP71" s="1068"/>
      <c r="BQ71" s="1068"/>
      <c r="BR71" s="1068"/>
      <c r="BS71" s="1068"/>
      <c r="BT71" s="1068"/>
      <c r="BU71" s="1068"/>
      <c r="BV71" s="1068"/>
      <c r="BW71" s="1069"/>
      <c r="BX71" s="1069"/>
      <c r="BY71" s="1069"/>
      <c r="BZ71" s="1069"/>
      <c r="CA71" s="1069"/>
      <c r="CB71" s="1069"/>
      <c r="CC71" s="1069"/>
      <c r="CD71" s="1069"/>
      <c r="CE71" s="1069"/>
      <c r="CF71" s="1069"/>
      <c r="CG71" s="1069"/>
      <c r="CH71" s="1069"/>
      <c r="CI71" s="1069"/>
      <c r="CJ71" s="1069"/>
      <c r="CK71" s="1069"/>
      <c r="CL71" s="1069"/>
      <c r="CM71" s="1069"/>
      <c r="CN71" s="1069"/>
      <c r="CO71" s="1069"/>
      <c r="CP71" s="1069"/>
      <c r="CQ71" s="1069"/>
      <c r="CR71" s="1069"/>
      <c r="CS71" s="1069"/>
      <c r="CT71" s="1069"/>
      <c r="CU71" s="1069"/>
      <c r="CV71" s="377"/>
      <c r="CW71" s="377"/>
      <c r="CX71" s="377"/>
      <c r="CY71" s="377"/>
      <c r="CZ71" s="377"/>
      <c r="DA71" s="377"/>
    </row>
    <row r="72" spans="1:105" ht="3.2" customHeight="1">
      <c r="A72" s="1169"/>
      <c r="B72" s="1169"/>
      <c r="C72" s="1169"/>
      <c r="D72" s="1122"/>
      <c r="E72" s="1123"/>
      <c r="F72" s="1123"/>
      <c r="G72" s="1123"/>
      <c r="H72" s="1123"/>
      <c r="I72" s="1124"/>
      <c r="J72" s="1016"/>
      <c r="K72" s="1016"/>
      <c r="L72" s="1016"/>
      <c r="M72" s="1016"/>
      <c r="N72" s="1016"/>
      <c r="O72" s="1016"/>
      <c r="P72" s="1016"/>
      <c r="Q72" s="1016"/>
      <c r="R72" s="1016"/>
      <c r="S72" s="1016"/>
      <c r="T72" s="1016"/>
      <c r="U72" s="1016"/>
      <c r="V72" s="1016"/>
      <c r="W72" s="1016"/>
      <c r="X72" s="1016"/>
      <c r="Y72" s="1016"/>
      <c r="Z72" s="1016"/>
      <c r="AA72" s="1016"/>
      <c r="AB72" s="1016"/>
      <c r="AC72" s="1016"/>
      <c r="AD72" s="1016"/>
      <c r="AE72" s="1016"/>
      <c r="AF72" s="1016"/>
      <c r="AG72" s="1016"/>
      <c r="AH72" s="1016"/>
      <c r="AI72" s="1016"/>
      <c r="AJ72" s="1016"/>
      <c r="AK72" s="1016"/>
      <c r="AL72" s="1016"/>
      <c r="AM72" s="1016"/>
      <c r="AN72" s="1016"/>
      <c r="AO72" s="1016"/>
      <c r="AP72" s="1016"/>
      <c r="AQ72" s="1016"/>
      <c r="AR72" s="1016"/>
      <c r="AS72" s="1016"/>
      <c r="AT72" s="1016"/>
      <c r="AU72" s="1016"/>
      <c r="AV72" s="1016"/>
      <c r="AW72" s="1016"/>
      <c r="AX72" s="1016"/>
      <c r="BA72" s="1314"/>
      <c r="BB72" s="1314"/>
      <c r="BC72" s="1314"/>
      <c r="BD72" s="1314"/>
      <c r="BE72" s="1190"/>
      <c r="BF72" s="1191"/>
      <c r="BG72" s="1192"/>
      <c r="BH72" s="1068"/>
      <c r="BI72" s="1068"/>
      <c r="BJ72" s="1068"/>
      <c r="BK72" s="1068"/>
      <c r="BL72" s="1068"/>
      <c r="BM72" s="1068"/>
      <c r="BN72" s="1068"/>
      <c r="BO72" s="1068"/>
      <c r="BP72" s="1068"/>
      <c r="BQ72" s="1068"/>
      <c r="BR72" s="1068"/>
      <c r="BS72" s="1068"/>
      <c r="BT72" s="1068"/>
      <c r="BU72" s="1068"/>
      <c r="BV72" s="1068"/>
      <c r="BW72" s="1069"/>
      <c r="BX72" s="1069"/>
      <c r="BY72" s="1069"/>
      <c r="BZ72" s="1069"/>
      <c r="CA72" s="1069"/>
      <c r="CB72" s="1069"/>
      <c r="CC72" s="1069"/>
      <c r="CD72" s="1069"/>
      <c r="CE72" s="1069"/>
      <c r="CF72" s="1069"/>
      <c r="CG72" s="1069"/>
      <c r="CH72" s="1069"/>
      <c r="CI72" s="1069"/>
      <c r="CJ72" s="1069"/>
      <c r="CK72" s="1069"/>
      <c r="CL72" s="1069"/>
      <c r="CM72" s="1069"/>
      <c r="CN72" s="1069"/>
      <c r="CO72" s="1069"/>
      <c r="CP72" s="1069"/>
      <c r="CQ72" s="1069"/>
      <c r="CR72" s="1069"/>
      <c r="CS72" s="1069"/>
      <c r="CT72" s="1069"/>
      <c r="CU72" s="1069"/>
      <c r="CV72" s="377"/>
      <c r="CW72" s="377"/>
      <c r="CX72" s="377"/>
      <c r="CY72" s="377"/>
      <c r="CZ72" s="377"/>
      <c r="DA72" s="377"/>
    </row>
    <row r="73" spans="1:105" ht="3.2" customHeight="1">
      <c r="A73" s="1169"/>
      <c r="B73" s="1169"/>
      <c r="C73" s="1169"/>
      <c r="D73" s="1122"/>
      <c r="E73" s="1123"/>
      <c r="F73" s="1123"/>
      <c r="G73" s="1123"/>
      <c r="H73" s="1123"/>
      <c r="I73" s="1124"/>
      <c r="J73" s="1016"/>
      <c r="K73" s="1016"/>
      <c r="L73" s="1016"/>
      <c r="M73" s="1016"/>
      <c r="N73" s="1016"/>
      <c r="O73" s="1016"/>
      <c r="P73" s="1016"/>
      <c r="Q73" s="1016"/>
      <c r="R73" s="1016"/>
      <c r="S73" s="1016"/>
      <c r="T73" s="1016"/>
      <c r="U73" s="1016"/>
      <c r="V73" s="1016"/>
      <c r="W73" s="1016"/>
      <c r="X73" s="1016"/>
      <c r="Y73" s="1016"/>
      <c r="Z73" s="1016"/>
      <c r="AA73" s="1016"/>
      <c r="AB73" s="1016"/>
      <c r="AC73" s="1016"/>
      <c r="AD73" s="1016"/>
      <c r="AE73" s="1016"/>
      <c r="AF73" s="1016"/>
      <c r="AG73" s="1016"/>
      <c r="AH73" s="1016"/>
      <c r="AI73" s="1016"/>
      <c r="AJ73" s="1016"/>
      <c r="AK73" s="1016"/>
      <c r="AL73" s="1016"/>
      <c r="AM73" s="1016"/>
      <c r="AN73" s="1016"/>
      <c r="AO73" s="1016"/>
      <c r="AP73" s="1016"/>
      <c r="AQ73" s="1016"/>
      <c r="AR73" s="1016"/>
      <c r="AS73" s="1016"/>
      <c r="AT73" s="1016"/>
      <c r="AU73" s="1016"/>
      <c r="AV73" s="1016"/>
      <c r="AW73" s="1016"/>
      <c r="AX73" s="1016"/>
      <c r="BA73" s="1314"/>
      <c r="BB73" s="1314"/>
      <c r="BC73" s="1314"/>
      <c r="BD73" s="1314"/>
      <c r="BE73" s="1193"/>
      <c r="BF73" s="1194"/>
      <c r="BG73" s="1195"/>
      <c r="BH73" s="1068"/>
      <c r="BI73" s="1068"/>
      <c r="BJ73" s="1068"/>
      <c r="BK73" s="1068"/>
      <c r="BL73" s="1068"/>
      <c r="BM73" s="1068"/>
      <c r="BN73" s="1068"/>
      <c r="BO73" s="1068"/>
      <c r="BP73" s="1068"/>
      <c r="BQ73" s="1068"/>
      <c r="BR73" s="1068"/>
      <c r="BS73" s="1068"/>
      <c r="BT73" s="1068"/>
      <c r="BU73" s="1068"/>
      <c r="BV73" s="1068"/>
      <c r="BW73" s="1069"/>
      <c r="BX73" s="1069"/>
      <c r="BY73" s="1069"/>
      <c r="BZ73" s="1069"/>
      <c r="CA73" s="1069"/>
      <c r="CB73" s="1069"/>
      <c r="CC73" s="1069"/>
      <c r="CD73" s="1069"/>
      <c r="CE73" s="1069"/>
      <c r="CF73" s="1069"/>
      <c r="CG73" s="1069"/>
      <c r="CH73" s="1069"/>
      <c r="CI73" s="1069"/>
      <c r="CJ73" s="1069"/>
      <c r="CK73" s="1069"/>
      <c r="CL73" s="1069"/>
      <c r="CM73" s="1069"/>
      <c r="CN73" s="1069"/>
      <c r="CO73" s="1069"/>
      <c r="CP73" s="1069"/>
      <c r="CQ73" s="1069"/>
      <c r="CR73" s="1069"/>
      <c r="CS73" s="1069"/>
      <c r="CT73" s="1069"/>
      <c r="CU73" s="1069"/>
      <c r="CV73" s="377"/>
      <c r="CW73" s="377"/>
      <c r="CX73" s="377"/>
      <c r="CY73" s="377"/>
      <c r="CZ73" s="377"/>
      <c r="DA73" s="377"/>
    </row>
    <row r="74" spans="1:105" ht="3.2" customHeight="1">
      <c r="A74" s="1169"/>
      <c r="B74" s="1169"/>
      <c r="C74" s="1169"/>
      <c r="D74" s="1122"/>
      <c r="E74" s="1123"/>
      <c r="F74" s="1123"/>
      <c r="G74" s="1123"/>
      <c r="H74" s="1123"/>
      <c r="I74" s="1124"/>
      <c r="J74" s="1017" t="str">
        <f>IF(入力シート!J126="",IF(給与所得入力その１!AM28="","","源泉徴収票のとおり"),IF(給与所得入力その１!AM28="",入力シート!J126,IF(給与所得入力その１!AM28=50000,"源泉徴収票のとおり",SUM(入力シート!J126:P126))))</f>
        <v/>
      </c>
      <c r="K74" s="1017"/>
      <c r="L74" s="1017"/>
      <c r="M74" s="1017"/>
      <c r="N74" s="1017"/>
      <c r="O74" s="1017"/>
      <c r="P74" s="1017"/>
      <c r="Q74" s="1017"/>
      <c r="R74" s="1017"/>
      <c r="S74" s="1017"/>
      <c r="T74" s="1017"/>
      <c r="U74" s="1017"/>
      <c r="V74" s="1017"/>
      <c r="W74" s="1017"/>
      <c r="X74" s="1017"/>
      <c r="Y74" s="1017"/>
      <c r="Z74" s="1017"/>
      <c r="AA74" s="1017"/>
      <c r="AB74" s="1017"/>
      <c r="AC74" s="1017" t="str">
        <f>IF(入力シート!J127="",IF(給与所得入力その１!BL40="","",給与所得入力その１!BL40),IF(給与所得入力その１!BL40="",入力シート!J127,SUM(入力シート!J127,給与所得入力その１!BL40)))</f>
        <v/>
      </c>
      <c r="AD74" s="1017"/>
      <c r="AE74" s="1017"/>
      <c r="AF74" s="1017"/>
      <c r="AG74" s="1017"/>
      <c r="AH74" s="1017"/>
      <c r="AI74" s="1017"/>
      <c r="AJ74" s="1017"/>
      <c r="AK74" s="1017"/>
      <c r="AL74" s="1017"/>
      <c r="AM74" s="1017"/>
      <c r="AN74" s="1017"/>
      <c r="AO74" s="1017"/>
      <c r="AP74" s="1017"/>
      <c r="AQ74" s="1017"/>
      <c r="AR74" s="1017"/>
      <c r="AS74" s="1017"/>
      <c r="AT74" s="1017"/>
      <c r="AU74" s="1017"/>
      <c r="AV74" s="1017"/>
      <c r="AW74" s="1017"/>
      <c r="AX74" s="1017"/>
      <c r="AY74" s="257"/>
      <c r="BA74" s="1314"/>
      <c r="BB74" s="1314"/>
      <c r="BC74" s="1314"/>
      <c r="BD74" s="1314"/>
      <c r="BE74" s="1068" t="s">
        <v>751</v>
      </c>
      <c r="BF74" s="1068"/>
      <c r="BG74" s="1068"/>
      <c r="BH74" s="1068"/>
      <c r="BI74" s="1068"/>
      <c r="BJ74" s="1068"/>
      <c r="BK74" s="1068"/>
      <c r="BL74" s="1068"/>
      <c r="BM74" s="1068"/>
      <c r="BN74" s="1068"/>
      <c r="BO74" s="1068"/>
      <c r="BP74" s="1068"/>
      <c r="BQ74" s="1068"/>
      <c r="BR74" s="1068"/>
      <c r="BS74" s="1068"/>
      <c r="BT74" s="1068" t="s">
        <v>764</v>
      </c>
      <c r="BU74" s="1068"/>
      <c r="BV74" s="1068"/>
      <c r="BW74" s="1069" t="str">
        <f>IF(P279="","",CF279)</f>
        <v/>
      </c>
      <c r="BX74" s="1069"/>
      <c r="BY74" s="1069"/>
      <c r="BZ74" s="1069"/>
      <c r="CA74" s="1069"/>
      <c r="CB74" s="1069"/>
      <c r="CC74" s="1069"/>
      <c r="CD74" s="1069"/>
      <c r="CE74" s="1069"/>
      <c r="CF74" s="1069"/>
      <c r="CG74" s="1069"/>
      <c r="CH74" s="1069"/>
      <c r="CI74" s="1069"/>
      <c r="CJ74" s="1069"/>
      <c r="CK74" s="1069"/>
      <c r="CL74" s="1069"/>
      <c r="CM74" s="1069"/>
      <c r="CN74" s="1069"/>
      <c r="CO74" s="1069"/>
      <c r="CP74" s="1069"/>
      <c r="CQ74" s="1069"/>
      <c r="CR74" s="1069"/>
      <c r="CS74" s="1069"/>
      <c r="CT74" s="1069"/>
      <c r="CU74" s="1069"/>
      <c r="CV74" s="377"/>
      <c r="CW74" s="377"/>
      <c r="CX74" s="377"/>
      <c r="CY74" s="377"/>
      <c r="CZ74" s="377"/>
      <c r="DA74" s="377"/>
    </row>
    <row r="75" spans="1:105" ht="3.2" customHeight="1">
      <c r="A75" s="1169"/>
      <c r="B75" s="1169"/>
      <c r="C75" s="1169"/>
      <c r="D75" s="1122"/>
      <c r="E75" s="1123"/>
      <c r="F75" s="1123"/>
      <c r="G75" s="1123"/>
      <c r="H75" s="1123"/>
      <c r="I75" s="1124"/>
      <c r="J75" s="1017"/>
      <c r="K75" s="1017"/>
      <c r="L75" s="1017"/>
      <c r="M75" s="1017"/>
      <c r="N75" s="1017"/>
      <c r="O75" s="1017"/>
      <c r="P75" s="1017"/>
      <c r="Q75" s="1017"/>
      <c r="R75" s="1017"/>
      <c r="S75" s="1017"/>
      <c r="T75" s="1017"/>
      <c r="U75" s="1017"/>
      <c r="V75" s="1017"/>
      <c r="W75" s="1017"/>
      <c r="X75" s="1017"/>
      <c r="Y75" s="1017"/>
      <c r="Z75" s="1017"/>
      <c r="AA75" s="1017"/>
      <c r="AB75" s="1017"/>
      <c r="AC75" s="1017"/>
      <c r="AD75" s="1017"/>
      <c r="AE75" s="1017"/>
      <c r="AF75" s="1017"/>
      <c r="AG75" s="1017"/>
      <c r="AH75" s="1017"/>
      <c r="AI75" s="1017"/>
      <c r="AJ75" s="1017"/>
      <c r="AK75" s="1017"/>
      <c r="AL75" s="1017"/>
      <c r="AM75" s="1017"/>
      <c r="AN75" s="1017"/>
      <c r="AO75" s="1017"/>
      <c r="AP75" s="1017"/>
      <c r="AQ75" s="1017"/>
      <c r="AR75" s="1017"/>
      <c r="AS75" s="1017"/>
      <c r="AT75" s="1017"/>
      <c r="AU75" s="1017"/>
      <c r="AV75" s="1017"/>
      <c r="AW75" s="1017"/>
      <c r="AX75" s="1017"/>
      <c r="AY75" s="257"/>
      <c r="BA75" s="1314"/>
      <c r="BB75" s="1314"/>
      <c r="BC75" s="1314"/>
      <c r="BD75" s="1314"/>
      <c r="BE75" s="1068"/>
      <c r="BF75" s="1068"/>
      <c r="BG75" s="1068"/>
      <c r="BH75" s="1068"/>
      <c r="BI75" s="1068"/>
      <c r="BJ75" s="1068"/>
      <c r="BK75" s="1068"/>
      <c r="BL75" s="1068"/>
      <c r="BM75" s="1068"/>
      <c r="BN75" s="1068"/>
      <c r="BO75" s="1068"/>
      <c r="BP75" s="1068"/>
      <c r="BQ75" s="1068"/>
      <c r="BR75" s="1068"/>
      <c r="BS75" s="1068"/>
      <c r="BT75" s="1068"/>
      <c r="BU75" s="1068"/>
      <c r="BV75" s="1068"/>
      <c r="BW75" s="1069"/>
      <c r="BX75" s="1069"/>
      <c r="BY75" s="1069"/>
      <c r="BZ75" s="1069"/>
      <c r="CA75" s="1069"/>
      <c r="CB75" s="1069"/>
      <c r="CC75" s="1069"/>
      <c r="CD75" s="1069"/>
      <c r="CE75" s="1069"/>
      <c r="CF75" s="1069"/>
      <c r="CG75" s="1069"/>
      <c r="CH75" s="1069"/>
      <c r="CI75" s="1069"/>
      <c r="CJ75" s="1069"/>
      <c r="CK75" s="1069"/>
      <c r="CL75" s="1069"/>
      <c r="CM75" s="1069"/>
      <c r="CN75" s="1069"/>
      <c r="CO75" s="1069"/>
      <c r="CP75" s="1069"/>
      <c r="CQ75" s="1069"/>
      <c r="CR75" s="1069"/>
      <c r="CS75" s="1069"/>
      <c r="CT75" s="1069"/>
      <c r="CU75" s="1069"/>
      <c r="CV75" s="377"/>
      <c r="CW75" s="377"/>
      <c r="CX75" s="377"/>
      <c r="CY75" s="377"/>
      <c r="CZ75" s="377"/>
      <c r="DA75" s="377"/>
    </row>
    <row r="76" spans="1:105" ht="3.2" customHeight="1">
      <c r="A76" s="1169"/>
      <c r="B76" s="1169"/>
      <c r="C76" s="1169"/>
      <c r="D76" s="1122"/>
      <c r="E76" s="1123"/>
      <c r="F76" s="1123"/>
      <c r="G76" s="1123"/>
      <c r="H76" s="1123"/>
      <c r="I76" s="1124"/>
      <c r="J76" s="1017"/>
      <c r="K76" s="1017"/>
      <c r="L76" s="1017"/>
      <c r="M76" s="1017"/>
      <c r="N76" s="1017"/>
      <c r="O76" s="1017"/>
      <c r="P76" s="1017"/>
      <c r="Q76" s="1017"/>
      <c r="R76" s="1017"/>
      <c r="S76" s="1017"/>
      <c r="T76" s="1017"/>
      <c r="U76" s="1017"/>
      <c r="V76" s="1017"/>
      <c r="W76" s="1017"/>
      <c r="X76" s="1017"/>
      <c r="Y76" s="1017"/>
      <c r="Z76" s="1017"/>
      <c r="AA76" s="1017"/>
      <c r="AB76" s="1017"/>
      <c r="AC76" s="1017"/>
      <c r="AD76" s="1017"/>
      <c r="AE76" s="1017"/>
      <c r="AF76" s="1017"/>
      <c r="AG76" s="1017"/>
      <c r="AH76" s="1017"/>
      <c r="AI76" s="1017"/>
      <c r="AJ76" s="1017"/>
      <c r="AK76" s="1017"/>
      <c r="AL76" s="1017"/>
      <c r="AM76" s="1017"/>
      <c r="AN76" s="1017"/>
      <c r="AO76" s="1017"/>
      <c r="AP76" s="1017"/>
      <c r="AQ76" s="1017"/>
      <c r="AR76" s="1017"/>
      <c r="AS76" s="1017"/>
      <c r="AT76" s="1017"/>
      <c r="AU76" s="1017"/>
      <c r="AV76" s="1017"/>
      <c r="AW76" s="1017"/>
      <c r="AX76" s="1017"/>
      <c r="AY76" s="257"/>
      <c r="BA76" s="1314"/>
      <c r="BB76" s="1314"/>
      <c r="BC76" s="1314"/>
      <c r="BD76" s="1314"/>
      <c r="BE76" s="1068"/>
      <c r="BF76" s="1068"/>
      <c r="BG76" s="1068"/>
      <c r="BH76" s="1068"/>
      <c r="BI76" s="1068"/>
      <c r="BJ76" s="1068"/>
      <c r="BK76" s="1068"/>
      <c r="BL76" s="1068"/>
      <c r="BM76" s="1068"/>
      <c r="BN76" s="1068"/>
      <c r="BO76" s="1068"/>
      <c r="BP76" s="1068"/>
      <c r="BQ76" s="1068"/>
      <c r="BR76" s="1068"/>
      <c r="BS76" s="1068"/>
      <c r="BT76" s="1068"/>
      <c r="BU76" s="1068"/>
      <c r="BV76" s="1068"/>
      <c r="BW76" s="1069"/>
      <c r="BX76" s="1069"/>
      <c r="BY76" s="1069"/>
      <c r="BZ76" s="1069"/>
      <c r="CA76" s="1069"/>
      <c r="CB76" s="1069"/>
      <c r="CC76" s="1069"/>
      <c r="CD76" s="1069"/>
      <c r="CE76" s="1069"/>
      <c r="CF76" s="1069"/>
      <c r="CG76" s="1069"/>
      <c r="CH76" s="1069"/>
      <c r="CI76" s="1069"/>
      <c r="CJ76" s="1069"/>
      <c r="CK76" s="1069"/>
      <c r="CL76" s="1069"/>
      <c r="CM76" s="1069"/>
      <c r="CN76" s="1069"/>
      <c r="CO76" s="1069"/>
      <c r="CP76" s="1069"/>
      <c r="CQ76" s="1069"/>
      <c r="CR76" s="1069"/>
      <c r="CS76" s="1069"/>
      <c r="CT76" s="1069"/>
      <c r="CU76" s="1069"/>
      <c r="CV76" s="377"/>
      <c r="CW76" s="377"/>
      <c r="CX76" s="377"/>
      <c r="CY76" s="377"/>
      <c r="CZ76" s="377"/>
      <c r="DA76" s="377"/>
    </row>
    <row r="77" spans="1:105" ht="3.2" customHeight="1">
      <c r="A77" s="1169"/>
      <c r="B77" s="1169"/>
      <c r="C77" s="1169"/>
      <c r="D77" s="1122"/>
      <c r="E77" s="1123"/>
      <c r="F77" s="1123"/>
      <c r="G77" s="1123"/>
      <c r="H77" s="1123"/>
      <c r="I77" s="1124"/>
      <c r="J77" s="1017"/>
      <c r="K77" s="1017"/>
      <c r="L77" s="1017"/>
      <c r="M77" s="1017"/>
      <c r="N77" s="1017"/>
      <c r="O77" s="1017"/>
      <c r="P77" s="1017"/>
      <c r="Q77" s="1017"/>
      <c r="R77" s="1017"/>
      <c r="S77" s="1017"/>
      <c r="T77" s="1017"/>
      <c r="U77" s="1017"/>
      <c r="V77" s="1017"/>
      <c r="W77" s="1017"/>
      <c r="X77" s="1017"/>
      <c r="Y77" s="1017"/>
      <c r="Z77" s="1017"/>
      <c r="AA77" s="1017"/>
      <c r="AB77" s="1017"/>
      <c r="AC77" s="1017"/>
      <c r="AD77" s="1017"/>
      <c r="AE77" s="1017"/>
      <c r="AF77" s="1017"/>
      <c r="AG77" s="1017"/>
      <c r="AH77" s="1017"/>
      <c r="AI77" s="1017"/>
      <c r="AJ77" s="1017"/>
      <c r="AK77" s="1017"/>
      <c r="AL77" s="1017"/>
      <c r="AM77" s="1017"/>
      <c r="AN77" s="1017"/>
      <c r="AO77" s="1017"/>
      <c r="AP77" s="1017"/>
      <c r="AQ77" s="1017"/>
      <c r="AR77" s="1017"/>
      <c r="AS77" s="1017"/>
      <c r="AT77" s="1017"/>
      <c r="AU77" s="1017"/>
      <c r="AV77" s="1017"/>
      <c r="AW77" s="1017"/>
      <c r="AX77" s="1017"/>
      <c r="AY77" s="257"/>
      <c r="BA77" s="1314"/>
      <c r="BB77" s="1314"/>
      <c r="BC77" s="1314"/>
      <c r="BD77" s="1314"/>
      <c r="BE77" s="1068"/>
      <c r="BF77" s="1068"/>
      <c r="BG77" s="1068"/>
      <c r="BH77" s="1068"/>
      <c r="BI77" s="1068"/>
      <c r="BJ77" s="1068"/>
      <c r="BK77" s="1068"/>
      <c r="BL77" s="1068"/>
      <c r="BM77" s="1068"/>
      <c r="BN77" s="1068"/>
      <c r="BO77" s="1068"/>
      <c r="BP77" s="1068"/>
      <c r="BQ77" s="1068"/>
      <c r="BR77" s="1068"/>
      <c r="BS77" s="1068"/>
      <c r="BT77" s="1068"/>
      <c r="BU77" s="1068"/>
      <c r="BV77" s="1068"/>
      <c r="BW77" s="1069"/>
      <c r="BX77" s="1069"/>
      <c r="BY77" s="1069"/>
      <c r="BZ77" s="1069"/>
      <c r="CA77" s="1069"/>
      <c r="CB77" s="1069"/>
      <c r="CC77" s="1069"/>
      <c r="CD77" s="1069"/>
      <c r="CE77" s="1069"/>
      <c r="CF77" s="1069"/>
      <c r="CG77" s="1069"/>
      <c r="CH77" s="1069"/>
      <c r="CI77" s="1069"/>
      <c r="CJ77" s="1069"/>
      <c r="CK77" s="1069"/>
      <c r="CL77" s="1069"/>
      <c r="CM77" s="1069"/>
      <c r="CN77" s="1069"/>
      <c r="CO77" s="1069"/>
      <c r="CP77" s="1069"/>
      <c r="CQ77" s="1069"/>
      <c r="CR77" s="1069"/>
      <c r="CS77" s="1069"/>
      <c r="CT77" s="1069"/>
      <c r="CU77" s="1069"/>
      <c r="CV77" s="377"/>
      <c r="CW77" s="377"/>
      <c r="CX77" s="377"/>
      <c r="CY77" s="377"/>
      <c r="CZ77" s="377"/>
      <c r="DA77" s="377"/>
    </row>
    <row r="78" spans="1:105" ht="3.2" customHeight="1">
      <c r="A78" s="1169"/>
      <c r="B78" s="1169"/>
      <c r="C78" s="1169"/>
      <c r="D78" s="1122"/>
      <c r="E78" s="1123"/>
      <c r="F78" s="1123"/>
      <c r="G78" s="1123"/>
      <c r="H78" s="1123"/>
      <c r="I78" s="1124"/>
      <c r="J78" s="1017"/>
      <c r="K78" s="1017"/>
      <c r="L78" s="1017"/>
      <c r="M78" s="1017"/>
      <c r="N78" s="1017"/>
      <c r="O78" s="1017"/>
      <c r="P78" s="1017"/>
      <c r="Q78" s="1017"/>
      <c r="R78" s="1017"/>
      <c r="S78" s="1017"/>
      <c r="T78" s="1017"/>
      <c r="U78" s="1017"/>
      <c r="V78" s="1017"/>
      <c r="W78" s="1017"/>
      <c r="X78" s="1017"/>
      <c r="Y78" s="1017"/>
      <c r="Z78" s="1017"/>
      <c r="AA78" s="1017"/>
      <c r="AB78" s="1017"/>
      <c r="AC78" s="1017"/>
      <c r="AD78" s="1017"/>
      <c r="AE78" s="1017"/>
      <c r="AF78" s="1017"/>
      <c r="AG78" s="1017"/>
      <c r="AH78" s="1017"/>
      <c r="AI78" s="1017"/>
      <c r="AJ78" s="1017"/>
      <c r="AK78" s="1017"/>
      <c r="AL78" s="1017"/>
      <c r="AM78" s="1017"/>
      <c r="AN78" s="1017"/>
      <c r="AO78" s="1017"/>
      <c r="AP78" s="1017"/>
      <c r="AQ78" s="1017"/>
      <c r="AR78" s="1017"/>
      <c r="AS78" s="1017"/>
      <c r="AT78" s="1017"/>
      <c r="AU78" s="1017"/>
      <c r="AV78" s="1017"/>
      <c r="AW78" s="1017"/>
      <c r="AX78" s="1017"/>
      <c r="AY78" s="257"/>
      <c r="BA78" s="1460" t="s">
        <v>785</v>
      </c>
      <c r="BB78" s="1461"/>
      <c r="BC78" s="1461"/>
      <c r="BD78" s="1462"/>
      <c r="BE78" s="1469" t="s">
        <v>752</v>
      </c>
      <c r="BF78" s="1469"/>
      <c r="BG78" s="1469"/>
      <c r="BH78" s="1067" t="s">
        <v>383</v>
      </c>
      <c r="BI78" s="1067"/>
      <c r="BJ78" s="1067"/>
      <c r="BK78" s="1067"/>
      <c r="BL78" s="1067"/>
      <c r="BM78" s="1067"/>
      <c r="BN78" s="1067"/>
      <c r="BO78" s="1067"/>
      <c r="BP78" s="1067"/>
      <c r="BQ78" s="1067"/>
      <c r="BR78" s="1067"/>
      <c r="BS78" s="1067"/>
      <c r="BT78" s="1068" t="s">
        <v>789</v>
      </c>
      <c r="BU78" s="1068"/>
      <c r="BV78" s="1068"/>
      <c r="BW78" s="1069" t="str">
        <f>IF('計算シート（非表示）'!E173="","",'計算シート（非表示）'!E173)</f>
        <v/>
      </c>
      <c r="BX78" s="1069"/>
      <c r="BY78" s="1069"/>
      <c r="BZ78" s="1069"/>
      <c r="CA78" s="1069"/>
      <c r="CB78" s="1069"/>
      <c r="CC78" s="1069"/>
      <c r="CD78" s="1069"/>
      <c r="CE78" s="1069"/>
      <c r="CF78" s="1069"/>
      <c r="CG78" s="1069"/>
      <c r="CH78" s="1069"/>
      <c r="CI78" s="1069"/>
      <c r="CJ78" s="1069"/>
      <c r="CK78" s="1069"/>
      <c r="CL78" s="1069"/>
      <c r="CM78" s="1069"/>
      <c r="CN78" s="1069"/>
      <c r="CO78" s="1069"/>
      <c r="CP78" s="1069"/>
      <c r="CQ78" s="1069"/>
      <c r="CR78" s="1069"/>
      <c r="CS78" s="1069"/>
      <c r="CT78" s="1069"/>
      <c r="CU78" s="1069"/>
      <c r="CV78" s="377"/>
      <c r="CW78" s="377"/>
      <c r="CX78" s="377"/>
      <c r="CY78" s="377"/>
      <c r="CZ78" s="377"/>
      <c r="DA78" s="377"/>
    </row>
    <row r="79" spans="1:105" ht="3.2" customHeight="1">
      <c r="A79" s="1169"/>
      <c r="B79" s="1169"/>
      <c r="C79" s="1169"/>
      <c r="D79" s="1125"/>
      <c r="E79" s="1126"/>
      <c r="F79" s="1126"/>
      <c r="G79" s="1126"/>
      <c r="H79" s="1126"/>
      <c r="I79" s="1127"/>
      <c r="J79" s="1017"/>
      <c r="K79" s="1017"/>
      <c r="L79" s="1017"/>
      <c r="M79" s="1017"/>
      <c r="N79" s="1017"/>
      <c r="O79" s="1017"/>
      <c r="P79" s="1017"/>
      <c r="Q79" s="1017"/>
      <c r="R79" s="1017"/>
      <c r="S79" s="1017"/>
      <c r="T79" s="1017"/>
      <c r="U79" s="1017"/>
      <c r="V79" s="1017"/>
      <c r="W79" s="1017"/>
      <c r="X79" s="1017"/>
      <c r="Y79" s="1017"/>
      <c r="Z79" s="1017"/>
      <c r="AA79" s="1017"/>
      <c r="AB79" s="1017"/>
      <c r="AC79" s="1017"/>
      <c r="AD79" s="1017"/>
      <c r="AE79" s="1017"/>
      <c r="AF79" s="1017"/>
      <c r="AG79" s="1017"/>
      <c r="AH79" s="1017"/>
      <c r="AI79" s="1017"/>
      <c r="AJ79" s="1017"/>
      <c r="AK79" s="1017"/>
      <c r="AL79" s="1017"/>
      <c r="AM79" s="1017"/>
      <c r="AN79" s="1017"/>
      <c r="AO79" s="1017"/>
      <c r="AP79" s="1017"/>
      <c r="AQ79" s="1017"/>
      <c r="AR79" s="1017"/>
      <c r="AS79" s="1017"/>
      <c r="AT79" s="1017"/>
      <c r="AU79" s="1017"/>
      <c r="AV79" s="1017"/>
      <c r="AW79" s="1017"/>
      <c r="AX79" s="1017"/>
      <c r="AY79" s="257"/>
      <c r="BA79" s="1463"/>
      <c r="BB79" s="1464"/>
      <c r="BC79" s="1464"/>
      <c r="BD79" s="1465"/>
      <c r="BE79" s="1469"/>
      <c r="BF79" s="1469"/>
      <c r="BG79" s="1469"/>
      <c r="BH79" s="1067"/>
      <c r="BI79" s="1067"/>
      <c r="BJ79" s="1067"/>
      <c r="BK79" s="1067"/>
      <c r="BL79" s="1067"/>
      <c r="BM79" s="1067"/>
      <c r="BN79" s="1067"/>
      <c r="BO79" s="1067"/>
      <c r="BP79" s="1067"/>
      <c r="BQ79" s="1067"/>
      <c r="BR79" s="1067"/>
      <c r="BS79" s="1067"/>
      <c r="BT79" s="1068"/>
      <c r="BU79" s="1068"/>
      <c r="BV79" s="1068"/>
      <c r="BW79" s="1069"/>
      <c r="BX79" s="1069"/>
      <c r="BY79" s="1069"/>
      <c r="BZ79" s="1069"/>
      <c r="CA79" s="1069"/>
      <c r="CB79" s="1069"/>
      <c r="CC79" s="1069"/>
      <c r="CD79" s="1069"/>
      <c r="CE79" s="1069"/>
      <c r="CF79" s="1069"/>
      <c r="CG79" s="1069"/>
      <c r="CH79" s="1069"/>
      <c r="CI79" s="1069"/>
      <c r="CJ79" s="1069"/>
      <c r="CK79" s="1069"/>
      <c r="CL79" s="1069"/>
      <c r="CM79" s="1069"/>
      <c r="CN79" s="1069"/>
      <c r="CO79" s="1069"/>
      <c r="CP79" s="1069"/>
      <c r="CQ79" s="1069"/>
      <c r="CR79" s="1069"/>
      <c r="CS79" s="1069"/>
      <c r="CT79" s="1069"/>
      <c r="CU79" s="1069"/>
      <c r="CV79" s="377"/>
      <c r="CW79" s="377"/>
      <c r="CX79" s="377"/>
      <c r="CY79" s="377"/>
      <c r="CZ79" s="377"/>
      <c r="DA79" s="377"/>
    </row>
    <row r="80" spans="1:105" ht="3.2" customHeight="1">
      <c r="A80" s="1169"/>
      <c r="B80" s="1169"/>
      <c r="C80" s="1169"/>
      <c r="D80" s="341"/>
      <c r="E80" s="342"/>
      <c r="F80" s="342"/>
      <c r="G80" s="342"/>
      <c r="H80" s="342"/>
      <c r="I80" s="343"/>
      <c r="J80" s="1470">
        <v>17</v>
      </c>
      <c r="K80" s="1471"/>
      <c r="L80" s="339"/>
      <c r="M80" s="339"/>
      <c r="N80" s="339"/>
      <c r="O80" s="339"/>
      <c r="P80" s="339"/>
      <c r="Q80" s="339"/>
      <c r="R80" s="339"/>
      <c r="S80" s="339"/>
      <c r="T80" s="339"/>
      <c r="U80" s="339"/>
      <c r="V80" s="344"/>
      <c r="W80" s="1471">
        <v>18</v>
      </c>
      <c r="X80" s="1471"/>
      <c r="Y80" s="1471"/>
      <c r="Z80" s="339"/>
      <c r="AA80" s="339"/>
      <c r="AB80" s="339"/>
      <c r="AC80" s="339"/>
      <c r="AD80" s="339"/>
      <c r="AE80" s="344"/>
      <c r="AF80" s="1079">
        <v>19</v>
      </c>
      <c r="AG80" s="1080"/>
      <c r="AH80" s="1080"/>
      <c r="AI80" s="339"/>
      <c r="AJ80" s="339"/>
      <c r="AK80" s="339"/>
      <c r="AL80" s="339"/>
      <c r="AM80" s="339"/>
      <c r="AN80" s="339"/>
      <c r="AO80" s="339"/>
      <c r="AP80" s="339"/>
      <c r="AQ80" s="339"/>
      <c r="AR80" s="339"/>
      <c r="AS80" s="339"/>
      <c r="AT80" s="339"/>
      <c r="AU80" s="339"/>
      <c r="AV80" s="339"/>
      <c r="AW80" s="339"/>
      <c r="AX80" s="344"/>
      <c r="AY80" s="257"/>
      <c r="BA80" s="1463"/>
      <c r="BB80" s="1464"/>
      <c r="BC80" s="1464"/>
      <c r="BD80" s="1465"/>
      <c r="BE80" s="1469"/>
      <c r="BF80" s="1469"/>
      <c r="BG80" s="1469"/>
      <c r="BH80" s="1067"/>
      <c r="BI80" s="1067"/>
      <c r="BJ80" s="1067"/>
      <c r="BK80" s="1067"/>
      <c r="BL80" s="1067"/>
      <c r="BM80" s="1067"/>
      <c r="BN80" s="1067"/>
      <c r="BO80" s="1067"/>
      <c r="BP80" s="1067"/>
      <c r="BQ80" s="1067"/>
      <c r="BR80" s="1067"/>
      <c r="BS80" s="1067"/>
      <c r="BT80" s="1068"/>
      <c r="BU80" s="1068"/>
      <c r="BV80" s="1068"/>
      <c r="BW80" s="1069"/>
      <c r="BX80" s="1069"/>
      <c r="BY80" s="1069"/>
      <c r="BZ80" s="1069"/>
      <c r="CA80" s="1069"/>
      <c r="CB80" s="1069"/>
      <c r="CC80" s="1069"/>
      <c r="CD80" s="1069"/>
      <c r="CE80" s="1069"/>
      <c r="CF80" s="1069"/>
      <c r="CG80" s="1069"/>
      <c r="CH80" s="1069"/>
      <c r="CI80" s="1069"/>
      <c r="CJ80" s="1069"/>
      <c r="CK80" s="1069"/>
      <c r="CL80" s="1069"/>
      <c r="CM80" s="1069"/>
      <c r="CN80" s="1069"/>
      <c r="CO80" s="1069"/>
      <c r="CP80" s="1069"/>
      <c r="CQ80" s="1069"/>
      <c r="CR80" s="1069"/>
      <c r="CS80" s="1069"/>
      <c r="CT80" s="1069"/>
      <c r="CU80" s="1069"/>
      <c r="CV80" s="377"/>
      <c r="CW80" s="377"/>
      <c r="CX80" s="377"/>
      <c r="CY80" s="377"/>
      <c r="CZ80" s="377"/>
      <c r="DA80" s="377"/>
    </row>
    <row r="81" spans="1:105" ht="3.2" customHeight="1">
      <c r="A81" s="1169"/>
      <c r="B81" s="1169"/>
      <c r="C81" s="1169"/>
      <c r="D81" s="256"/>
      <c r="E81" s="257"/>
      <c r="F81" s="257"/>
      <c r="G81" s="257"/>
      <c r="H81" s="257"/>
      <c r="I81" s="12"/>
      <c r="J81" s="1018"/>
      <c r="K81" s="1019"/>
      <c r="L81" s="18"/>
      <c r="M81" s="18"/>
      <c r="N81" s="18"/>
      <c r="O81" s="18"/>
      <c r="P81" s="18"/>
      <c r="Q81" s="18"/>
      <c r="R81" s="18"/>
      <c r="S81" s="18"/>
      <c r="T81" s="18"/>
      <c r="U81" s="18"/>
      <c r="V81" s="13"/>
      <c r="W81" s="1019"/>
      <c r="X81" s="1019"/>
      <c r="Y81" s="1019"/>
      <c r="Z81" s="26"/>
      <c r="AA81" s="26"/>
      <c r="AB81" s="26"/>
      <c r="AC81" s="26"/>
      <c r="AD81" s="26"/>
      <c r="AE81" s="26"/>
      <c r="AF81" s="1079"/>
      <c r="AG81" s="1080"/>
      <c r="AH81" s="1080"/>
      <c r="AI81" s="257"/>
      <c r="AJ81" s="257"/>
      <c r="AK81" s="257"/>
      <c r="AL81" s="257"/>
      <c r="AM81" s="257"/>
      <c r="AN81" s="257"/>
      <c r="AO81" s="257"/>
      <c r="AP81" s="257"/>
      <c r="AQ81" s="257"/>
      <c r="AR81" s="257"/>
      <c r="AS81" s="257"/>
      <c r="AT81" s="257"/>
      <c r="AU81" s="257"/>
      <c r="AV81" s="257"/>
      <c r="AW81" s="257"/>
      <c r="AX81" s="12"/>
      <c r="AY81" s="257"/>
      <c r="BA81" s="1463"/>
      <c r="BB81" s="1464"/>
      <c r="BC81" s="1464"/>
      <c r="BD81" s="1465"/>
      <c r="BE81" s="1469"/>
      <c r="BF81" s="1469"/>
      <c r="BG81" s="1469"/>
      <c r="BH81" s="1067"/>
      <c r="BI81" s="1067"/>
      <c r="BJ81" s="1067"/>
      <c r="BK81" s="1067"/>
      <c r="BL81" s="1067"/>
      <c r="BM81" s="1067"/>
      <c r="BN81" s="1067"/>
      <c r="BO81" s="1067"/>
      <c r="BP81" s="1067"/>
      <c r="BQ81" s="1067"/>
      <c r="BR81" s="1067"/>
      <c r="BS81" s="1067"/>
      <c r="BT81" s="1068"/>
      <c r="BU81" s="1068"/>
      <c r="BV81" s="1068"/>
      <c r="BW81" s="1069"/>
      <c r="BX81" s="1069"/>
      <c r="BY81" s="1069"/>
      <c r="BZ81" s="1069"/>
      <c r="CA81" s="1069"/>
      <c r="CB81" s="1069"/>
      <c r="CC81" s="1069"/>
      <c r="CD81" s="1069"/>
      <c r="CE81" s="1069"/>
      <c r="CF81" s="1069"/>
      <c r="CG81" s="1069"/>
      <c r="CH81" s="1069"/>
      <c r="CI81" s="1069"/>
      <c r="CJ81" s="1069"/>
      <c r="CK81" s="1069"/>
      <c r="CL81" s="1069"/>
      <c r="CM81" s="1069"/>
      <c r="CN81" s="1069"/>
      <c r="CO81" s="1069"/>
      <c r="CP81" s="1069"/>
      <c r="CQ81" s="1069"/>
      <c r="CR81" s="1069"/>
      <c r="CS81" s="1069"/>
      <c r="CT81" s="1069"/>
      <c r="CU81" s="1069"/>
      <c r="CV81" s="377"/>
      <c r="CW81" s="377"/>
      <c r="CX81" s="377"/>
      <c r="CY81" s="377"/>
      <c r="CZ81" s="377"/>
      <c r="DA81" s="377"/>
    </row>
    <row r="82" spans="1:105" ht="3.2" customHeight="1">
      <c r="A82" s="1169"/>
      <c r="B82" s="1169"/>
      <c r="C82" s="1169"/>
      <c r="D82" s="1472" t="s">
        <v>923</v>
      </c>
      <c r="E82" s="1473"/>
      <c r="F82" s="1473"/>
      <c r="G82" s="1473"/>
      <c r="H82" s="1473"/>
      <c r="I82" s="1474"/>
      <c r="J82" s="1018"/>
      <c r="K82" s="1019"/>
      <c r="L82" s="18"/>
      <c r="M82" s="18"/>
      <c r="N82" s="18"/>
      <c r="O82" s="18"/>
      <c r="P82" s="18"/>
      <c r="Q82" s="18"/>
      <c r="R82" s="18"/>
      <c r="S82" s="18"/>
      <c r="T82" s="18"/>
      <c r="U82" s="18"/>
      <c r="V82" s="13"/>
      <c r="W82" s="1019"/>
      <c r="X82" s="1019"/>
      <c r="Y82" s="1019"/>
      <c r="Z82" s="26"/>
      <c r="AA82" s="26"/>
      <c r="AB82" s="26"/>
      <c r="AC82" s="26"/>
      <c r="AD82" s="26"/>
      <c r="AE82" s="26"/>
      <c r="AF82" s="1079"/>
      <c r="AG82" s="1080"/>
      <c r="AH82" s="1080"/>
      <c r="AI82" s="257"/>
      <c r="AJ82" s="257"/>
      <c r="AK82" s="28"/>
      <c r="AL82" s="257"/>
      <c r="AM82" s="257"/>
      <c r="AN82" s="257"/>
      <c r="AO82" s="257"/>
      <c r="AP82" s="257"/>
      <c r="AQ82" s="257"/>
      <c r="AR82" s="257"/>
      <c r="AS82" s="257"/>
      <c r="AT82" s="257"/>
      <c r="AU82" s="257"/>
      <c r="AV82" s="257"/>
      <c r="AW82" s="257"/>
      <c r="AX82" s="12"/>
      <c r="AY82" s="257"/>
      <c r="BA82" s="1463"/>
      <c r="BB82" s="1464"/>
      <c r="BC82" s="1464"/>
      <c r="BD82" s="1465"/>
      <c r="BE82" s="1469"/>
      <c r="BF82" s="1469"/>
      <c r="BG82" s="1469"/>
      <c r="BH82" s="1067" t="s">
        <v>384</v>
      </c>
      <c r="BI82" s="1067"/>
      <c r="BJ82" s="1067"/>
      <c r="BK82" s="1067"/>
      <c r="BL82" s="1067"/>
      <c r="BM82" s="1067"/>
      <c r="BN82" s="1067"/>
      <c r="BO82" s="1067"/>
      <c r="BP82" s="1067"/>
      <c r="BQ82" s="1067"/>
      <c r="BR82" s="1067"/>
      <c r="BS82" s="1067"/>
      <c r="BT82" s="1068" t="s">
        <v>790</v>
      </c>
      <c r="BU82" s="1068"/>
      <c r="BV82" s="1068"/>
      <c r="BW82" s="1069" t="str">
        <f>IF('計算シート（非表示）'!E174="","",'計算シート（非表示）'!E174)</f>
        <v/>
      </c>
      <c r="BX82" s="1069"/>
      <c r="BY82" s="1069"/>
      <c r="BZ82" s="1069"/>
      <c r="CA82" s="1069"/>
      <c r="CB82" s="1069"/>
      <c r="CC82" s="1069"/>
      <c r="CD82" s="1069"/>
      <c r="CE82" s="1069"/>
      <c r="CF82" s="1069"/>
      <c r="CG82" s="1069"/>
      <c r="CH82" s="1069"/>
      <c r="CI82" s="1069"/>
      <c r="CJ82" s="1069"/>
      <c r="CK82" s="1069"/>
      <c r="CL82" s="1069"/>
      <c r="CM82" s="1069"/>
      <c r="CN82" s="1069"/>
      <c r="CO82" s="1069"/>
      <c r="CP82" s="1069"/>
      <c r="CQ82" s="1069"/>
      <c r="CR82" s="1069"/>
      <c r="CS82" s="1069"/>
      <c r="CT82" s="1069"/>
      <c r="CU82" s="1069"/>
      <c r="CV82" s="377"/>
      <c r="CW82" s="377"/>
      <c r="CX82" s="377"/>
      <c r="CY82" s="377"/>
      <c r="CZ82" s="377"/>
      <c r="DA82" s="377"/>
    </row>
    <row r="83" spans="1:105" ht="3.2" customHeight="1">
      <c r="A83" s="1169"/>
      <c r="B83" s="1169"/>
      <c r="C83" s="1169"/>
      <c r="D83" s="1472"/>
      <c r="E83" s="1473"/>
      <c r="F83" s="1473"/>
      <c r="G83" s="1473"/>
      <c r="H83" s="1473"/>
      <c r="I83" s="1474"/>
      <c r="J83" s="29">
        <v>16</v>
      </c>
      <c r="K83" s="1890" t="str">
        <f>IF(AND(K87="",K91="",P87="",P91=""),"","レ")</f>
        <v/>
      </c>
      <c r="L83" s="1079" t="s">
        <v>25</v>
      </c>
      <c r="M83" s="1080"/>
      <c r="N83" s="1080"/>
      <c r="O83" s="1080"/>
      <c r="P83" s="1080"/>
      <c r="Q83" s="1080"/>
      <c r="R83" s="1080"/>
      <c r="S83" s="1080"/>
      <c r="T83" s="1080"/>
      <c r="U83" s="18"/>
      <c r="V83" s="13"/>
      <c r="W83" s="18"/>
      <c r="X83" s="18"/>
      <c r="Y83" s="26"/>
      <c r="Z83" s="1475" t="s">
        <v>765</v>
      </c>
      <c r="AA83" s="1475"/>
      <c r="AB83" s="1475"/>
      <c r="AC83" s="1475"/>
      <c r="AD83" s="1475"/>
      <c r="AE83" s="1476"/>
      <c r="AF83" s="1079"/>
      <c r="AG83" s="1080"/>
      <c r="AH83" s="1080"/>
      <c r="AI83" s="257"/>
      <c r="AJ83" s="1477" t="str">
        <f>IF(AG90&lt;&gt;"","レ","")</f>
        <v/>
      </c>
      <c r="AK83" s="1478"/>
      <c r="AL83" s="257"/>
      <c r="AM83" s="1080" t="s">
        <v>36</v>
      </c>
      <c r="AN83" s="1080"/>
      <c r="AO83" s="1080"/>
      <c r="AP83" s="1080"/>
      <c r="AQ83" s="1080"/>
      <c r="AR83" s="1080"/>
      <c r="AS83" s="1080"/>
      <c r="AT83" s="1080"/>
      <c r="AU83" s="1080"/>
      <c r="AV83" s="1080"/>
      <c r="AW83" s="18"/>
      <c r="AX83" s="12"/>
      <c r="AY83" s="257"/>
      <c r="BA83" s="1463"/>
      <c r="BB83" s="1464"/>
      <c r="BC83" s="1464"/>
      <c r="BD83" s="1465"/>
      <c r="BE83" s="1469"/>
      <c r="BF83" s="1469"/>
      <c r="BG83" s="1469"/>
      <c r="BH83" s="1067"/>
      <c r="BI83" s="1067"/>
      <c r="BJ83" s="1067"/>
      <c r="BK83" s="1067"/>
      <c r="BL83" s="1067"/>
      <c r="BM83" s="1067"/>
      <c r="BN83" s="1067"/>
      <c r="BO83" s="1067"/>
      <c r="BP83" s="1067"/>
      <c r="BQ83" s="1067"/>
      <c r="BR83" s="1067"/>
      <c r="BS83" s="1067"/>
      <c r="BT83" s="1068"/>
      <c r="BU83" s="1068"/>
      <c r="BV83" s="1068"/>
      <c r="BW83" s="1069"/>
      <c r="BX83" s="1069"/>
      <c r="BY83" s="1069"/>
      <c r="BZ83" s="1069"/>
      <c r="CA83" s="1069"/>
      <c r="CB83" s="1069"/>
      <c r="CC83" s="1069"/>
      <c r="CD83" s="1069"/>
      <c r="CE83" s="1069"/>
      <c r="CF83" s="1069"/>
      <c r="CG83" s="1069"/>
      <c r="CH83" s="1069"/>
      <c r="CI83" s="1069"/>
      <c r="CJ83" s="1069"/>
      <c r="CK83" s="1069"/>
      <c r="CL83" s="1069"/>
      <c r="CM83" s="1069"/>
      <c r="CN83" s="1069"/>
      <c r="CO83" s="1069"/>
      <c r="CP83" s="1069"/>
      <c r="CQ83" s="1069"/>
      <c r="CR83" s="1069"/>
      <c r="CS83" s="1069"/>
      <c r="CT83" s="1069"/>
      <c r="CU83" s="1069"/>
      <c r="CV83" s="377"/>
      <c r="CW83" s="377"/>
      <c r="CX83" s="377"/>
      <c r="CY83" s="377"/>
      <c r="CZ83" s="377"/>
      <c r="DA83" s="377"/>
    </row>
    <row r="84" spans="1:105" ht="3.2" customHeight="1">
      <c r="A84" s="1169"/>
      <c r="B84" s="1169"/>
      <c r="C84" s="1169"/>
      <c r="D84" s="1472"/>
      <c r="E84" s="1473"/>
      <c r="F84" s="1473"/>
      <c r="G84" s="1473"/>
      <c r="H84" s="1473"/>
      <c r="I84" s="1474"/>
      <c r="J84" s="29"/>
      <c r="K84" s="1891"/>
      <c r="L84" s="1079"/>
      <c r="M84" s="1080"/>
      <c r="N84" s="1080"/>
      <c r="O84" s="1080"/>
      <c r="P84" s="1080"/>
      <c r="Q84" s="1080"/>
      <c r="R84" s="1080"/>
      <c r="S84" s="1080"/>
      <c r="T84" s="1080"/>
      <c r="U84" s="26"/>
      <c r="V84" s="30"/>
      <c r="W84" s="26"/>
      <c r="X84" s="26"/>
      <c r="Y84" s="26"/>
      <c r="Z84" s="1475"/>
      <c r="AA84" s="1475"/>
      <c r="AB84" s="1475"/>
      <c r="AC84" s="1475"/>
      <c r="AD84" s="1475"/>
      <c r="AE84" s="1476"/>
      <c r="AF84" s="1079"/>
      <c r="AG84" s="1080"/>
      <c r="AH84" s="1080"/>
      <c r="AI84" s="257"/>
      <c r="AJ84" s="1479"/>
      <c r="AK84" s="1480"/>
      <c r="AL84" s="257"/>
      <c r="AM84" s="1080"/>
      <c r="AN84" s="1080"/>
      <c r="AO84" s="1080"/>
      <c r="AP84" s="1080"/>
      <c r="AQ84" s="1080"/>
      <c r="AR84" s="1080"/>
      <c r="AS84" s="1080"/>
      <c r="AT84" s="1080"/>
      <c r="AU84" s="1080"/>
      <c r="AV84" s="1080"/>
      <c r="AW84" s="18"/>
      <c r="AX84" s="12"/>
      <c r="AY84" s="257"/>
      <c r="BA84" s="1463"/>
      <c r="BB84" s="1464"/>
      <c r="BC84" s="1464"/>
      <c r="BD84" s="1465"/>
      <c r="BE84" s="1469"/>
      <c r="BF84" s="1469"/>
      <c r="BG84" s="1469"/>
      <c r="BH84" s="1067"/>
      <c r="BI84" s="1067"/>
      <c r="BJ84" s="1067"/>
      <c r="BK84" s="1067"/>
      <c r="BL84" s="1067"/>
      <c r="BM84" s="1067"/>
      <c r="BN84" s="1067"/>
      <c r="BO84" s="1067"/>
      <c r="BP84" s="1067"/>
      <c r="BQ84" s="1067"/>
      <c r="BR84" s="1067"/>
      <c r="BS84" s="1067"/>
      <c r="BT84" s="1068"/>
      <c r="BU84" s="1068"/>
      <c r="BV84" s="1068"/>
      <c r="BW84" s="1069"/>
      <c r="BX84" s="1069"/>
      <c r="BY84" s="1069"/>
      <c r="BZ84" s="1069"/>
      <c r="CA84" s="1069"/>
      <c r="CB84" s="1069"/>
      <c r="CC84" s="1069"/>
      <c r="CD84" s="1069"/>
      <c r="CE84" s="1069"/>
      <c r="CF84" s="1069"/>
      <c r="CG84" s="1069"/>
      <c r="CH84" s="1069"/>
      <c r="CI84" s="1069"/>
      <c r="CJ84" s="1069"/>
      <c r="CK84" s="1069"/>
      <c r="CL84" s="1069"/>
      <c r="CM84" s="1069"/>
      <c r="CN84" s="1069"/>
      <c r="CO84" s="1069"/>
      <c r="CP84" s="1069"/>
      <c r="CQ84" s="1069"/>
      <c r="CR84" s="1069"/>
      <c r="CS84" s="1069"/>
      <c r="CT84" s="1069"/>
      <c r="CU84" s="1069"/>
      <c r="CV84" s="377"/>
      <c r="CW84" s="377"/>
      <c r="CX84" s="377"/>
      <c r="CY84" s="377"/>
      <c r="CZ84" s="377"/>
      <c r="DA84" s="377"/>
    </row>
    <row r="85" spans="1:105" ht="3.2" customHeight="1">
      <c r="A85" s="1169"/>
      <c r="B85" s="1169"/>
      <c r="C85" s="1169"/>
      <c r="D85" s="1472"/>
      <c r="E85" s="1473"/>
      <c r="F85" s="1473"/>
      <c r="G85" s="1473"/>
      <c r="H85" s="1473"/>
      <c r="I85" s="1474"/>
      <c r="J85" s="29"/>
      <c r="K85" s="1892"/>
      <c r="L85" s="1079"/>
      <c r="M85" s="1080"/>
      <c r="N85" s="1080"/>
      <c r="O85" s="1080"/>
      <c r="P85" s="1080"/>
      <c r="Q85" s="1080"/>
      <c r="R85" s="1080"/>
      <c r="S85" s="1080"/>
      <c r="T85" s="1080"/>
      <c r="U85" s="31"/>
      <c r="V85" s="13"/>
      <c r="W85" s="18"/>
      <c r="X85" s="1483" t="str">
        <f>IF(入力シート!C177="ひとり親","レ","")</f>
        <v/>
      </c>
      <c r="Y85" s="1484"/>
      <c r="Z85" s="1475"/>
      <c r="AA85" s="1475"/>
      <c r="AB85" s="1475"/>
      <c r="AC85" s="1475"/>
      <c r="AD85" s="1475"/>
      <c r="AE85" s="1476"/>
      <c r="AF85" s="1079"/>
      <c r="AG85" s="1080"/>
      <c r="AH85" s="1080"/>
      <c r="AI85" s="257"/>
      <c r="AJ85" s="1481"/>
      <c r="AK85" s="1482"/>
      <c r="AL85" s="257"/>
      <c r="AM85" s="1080"/>
      <c r="AN85" s="1080"/>
      <c r="AO85" s="1080"/>
      <c r="AP85" s="1080"/>
      <c r="AQ85" s="1080"/>
      <c r="AR85" s="1080"/>
      <c r="AS85" s="1080"/>
      <c r="AT85" s="1080"/>
      <c r="AU85" s="1080"/>
      <c r="AV85" s="1080"/>
      <c r="AW85" s="18"/>
      <c r="AX85" s="12"/>
      <c r="BA85" s="1463"/>
      <c r="BB85" s="1464"/>
      <c r="BC85" s="1464"/>
      <c r="BD85" s="1465"/>
      <c r="BE85" s="1469"/>
      <c r="BF85" s="1469"/>
      <c r="BG85" s="1469"/>
      <c r="BH85" s="1067"/>
      <c r="BI85" s="1067"/>
      <c r="BJ85" s="1067"/>
      <c r="BK85" s="1067"/>
      <c r="BL85" s="1067"/>
      <c r="BM85" s="1067"/>
      <c r="BN85" s="1067"/>
      <c r="BO85" s="1067"/>
      <c r="BP85" s="1067"/>
      <c r="BQ85" s="1067"/>
      <c r="BR85" s="1067"/>
      <c r="BS85" s="1067"/>
      <c r="BT85" s="1068"/>
      <c r="BU85" s="1068"/>
      <c r="BV85" s="1068"/>
      <c r="BW85" s="1069"/>
      <c r="BX85" s="1069"/>
      <c r="BY85" s="1069"/>
      <c r="BZ85" s="1069"/>
      <c r="CA85" s="1069"/>
      <c r="CB85" s="1069"/>
      <c r="CC85" s="1069"/>
      <c r="CD85" s="1069"/>
      <c r="CE85" s="1069"/>
      <c r="CF85" s="1069"/>
      <c r="CG85" s="1069"/>
      <c r="CH85" s="1069"/>
      <c r="CI85" s="1069"/>
      <c r="CJ85" s="1069"/>
      <c r="CK85" s="1069"/>
      <c r="CL85" s="1069"/>
      <c r="CM85" s="1069"/>
      <c r="CN85" s="1069"/>
      <c r="CO85" s="1069"/>
      <c r="CP85" s="1069"/>
      <c r="CQ85" s="1069"/>
      <c r="CR85" s="1069"/>
      <c r="CS85" s="1069"/>
      <c r="CT85" s="1069"/>
      <c r="CU85" s="1069"/>
      <c r="CV85" s="377"/>
      <c r="CW85" s="377"/>
      <c r="CX85" s="377"/>
      <c r="CY85" s="377"/>
      <c r="CZ85" s="377"/>
      <c r="DA85" s="377"/>
    </row>
    <row r="86" spans="1:105" ht="3.2" customHeight="1">
      <c r="A86" s="1169"/>
      <c r="B86" s="1169"/>
      <c r="C86" s="1169"/>
      <c r="D86" s="1472"/>
      <c r="E86" s="1473"/>
      <c r="F86" s="1473"/>
      <c r="G86" s="1473"/>
      <c r="H86" s="1473"/>
      <c r="I86" s="1474"/>
      <c r="J86" s="25"/>
      <c r="K86" s="11"/>
      <c r="L86" s="11"/>
      <c r="M86" s="11"/>
      <c r="N86" s="11"/>
      <c r="O86" s="26"/>
      <c r="P86" s="26"/>
      <c r="Q86" s="26"/>
      <c r="R86" s="26"/>
      <c r="S86" s="26"/>
      <c r="T86" s="31"/>
      <c r="U86" s="31"/>
      <c r="V86" s="13"/>
      <c r="W86" s="18"/>
      <c r="X86" s="1485"/>
      <c r="Y86" s="1486"/>
      <c r="Z86" s="1475"/>
      <c r="AA86" s="1475"/>
      <c r="AB86" s="1475"/>
      <c r="AC86" s="1475"/>
      <c r="AD86" s="1475"/>
      <c r="AE86" s="1476"/>
      <c r="AF86" s="27"/>
      <c r="AG86" s="1080" t="s">
        <v>37</v>
      </c>
      <c r="AH86" s="1080"/>
      <c r="AI86" s="1080"/>
      <c r="AJ86" s="1080"/>
      <c r="AK86" s="1080"/>
      <c r="AL86" s="1080"/>
      <c r="AM86" s="1080"/>
      <c r="AN86" s="257"/>
      <c r="AO86" s="257"/>
      <c r="AP86" s="257"/>
      <c r="AQ86" s="257"/>
      <c r="AR86" s="257"/>
      <c r="AS86" s="257"/>
      <c r="AT86" s="257"/>
      <c r="AU86" s="257"/>
      <c r="AV86" s="257"/>
      <c r="AW86" s="257"/>
      <c r="AX86" s="12"/>
      <c r="BA86" s="1463"/>
      <c r="BB86" s="1464"/>
      <c r="BC86" s="1464"/>
      <c r="BD86" s="1465"/>
      <c r="BE86" s="1067" t="s">
        <v>385</v>
      </c>
      <c r="BF86" s="1067"/>
      <c r="BG86" s="1067"/>
      <c r="BH86" s="1067"/>
      <c r="BI86" s="1067"/>
      <c r="BJ86" s="1067"/>
      <c r="BK86" s="1067"/>
      <c r="BL86" s="1067"/>
      <c r="BM86" s="1067"/>
      <c r="BN86" s="1067"/>
      <c r="BO86" s="1067"/>
      <c r="BP86" s="1067"/>
      <c r="BQ86" s="1067"/>
      <c r="BR86" s="1067"/>
      <c r="BS86" s="1067"/>
      <c r="BT86" s="1068" t="s">
        <v>791</v>
      </c>
      <c r="BU86" s="1068"/>
      <c r="BV86" s="1068"/>
      <c r="BW86" s="1069" t="str">
        <f>IF('計算シート（非表示）'!E175="","",'計算シート（非表示）'!E175)</f>
        <v/>
      </c>
      <c r="BX86" s="1069"/>
      <c r="BY86" s="1069"/>
      <c r="BZ86" s="1069"/>
      <c r="CA86" s="1069"/>
      <c r="CB86" s="1069"/>
      <c r="CC86" s="1069"/>
      <c r="CD86" s="1069"/>
      <c r="CE86" s="1069"/>
      <c r="CF86" s="1069"/>
      <c r="CG86" s="1069"/>
      <c r="CH86" s="1069"/>
      <c r="CI86" s="1069"/>
      <c r="CJ86" s="1069"/>
      <c r="CK86" s="1069"/>
      <c r="CL86" s="1069"/>
      <c r="CM86" s="1069"/>
      <c r="CN86" s="1069"/>
      <c r="CO86" s="1069"/>
      <c r="CP86" s="1069"/>
      <c r="CQ86" s="1069"/>
      <c r="CR86" s="1069"/>
      <c r="CS86" s="1069"/>
      <c r="CT86" s="1069"/>
      <c r="CU86" s="1069"/>
      <c r="CV86" s="377"/>
      <c r="CW86" s="377"/>
      <c r="CX86" s="377"/>
      <c r="CY86" s="377"/>
      <c r="CZ86" s="377"/>
      <c r="DA86" s="377"/>
    </row>
    <row r="87" spans="1:105" ht="3.2" customHeight="1">
      <c r="A87" s="1169"/>
      <c r="B87" s="1169"/>
      <c r="C87" s="1169"/>
      <c r="D87" s="1472"/>
      <c r="E87" s="1473"/>
      <c r="F87" s="1473"/>
      <c r="G87" s="1473"/>
      <c r="H87" s="1473"/>
      <c r="I87" s="1474"/>
      <c r="J87" s="25"/>
      <c r="K87" s="1902" t="str">
        <f>IF(AND(入力シート!C177="寡婦",入力シート!F177="死別"),"レ","")</f>
        <v/>
      </c>
      <c r="L87" s="1489" t="s">
        <v>32</v>
      </c>
      <c r="M87" s="1490"/>
      <c r="N87" s="1490"/>
      <c r="O87" s="1490"/>
      <c r="P87" s="1896" t="str">
        <f>IF(AND(入力シート!C177="寡婦",入力シート!F177="生死不明"),"レ","")</f>
        <v/>
      </c>
      <c r="Q87" s="1489" t="s">
        <v>34</v>
      </c>
      <c r="R87" s="1490"/>
      <c r="S87" s="1490"/>
      <c r="T87" s="1490"/>
      <c r="U87" s="1490"/>
      <c r="V87" s="1491"/>
      <c r="W87" s="18"/>
      <c r="X87" s="1487"/>
      <c r="Y87" s="1488"/>
      <c r="Z87" s="1475"/>
      <c r="AA87" s="1475"/>
      <c r="AB87" s="1475"/>
      <c r="AC87" s="1475"/>
      <c r="AD87" s="1475"/>
      <c r="AE87" s="1476"/>
      <c r="AF87" s="256"/>
      <c r="AG87" s="1080"/>
      <c r="AH87" s="1080"/>
      <c r="AI87" s="1080"/>
      <c r="AJ87" s="1080"/>
      <c r="AK87" s="1080"/>
      <c r="AL87" s="1080"/>
      <c r="AM87" s="1080"/>
      <c r="AN87" s="257"/>
      <c r="AO87" s="257"/>
      <c r="AP87" s="257"/>
      <c r="AQ87" s="257"/>
      <c r="AR87" s="257"/>
      <c r="AS87" s="257"/>
      <c r="AT87" s="257"/>
      <c r="AU87" s="257"/>
      <c r="AV87" s="257"/>
      <c r="AW87" s="257"/>
      <c r="AX87" s="12"/>
      <c r="BA87" s="1463"/>
      <c r="BB87" s="1464"/>
      <c r="BC87" s="1464"/>
      <c r="BD87" s="1465"/>
      <c r="BE87" s="1067"/>
      <c r="BF87" s="1067"/>
      <c r="BG87" s="1067"/>
      <c r="BH87" s="1067"/>
      <c r="BI87" s="1067"/>
      <c r="BJ87" s="1067"/>
      <c r="BK87" s="1067"/>
      <c r="BL87" s="1067"/>
      <c r="BM87" s="1067"/>
      <c r="BN87" s="1067"/>
      <c r="BO87" s="1067"/>
      <c r="BP87" s="1067"/>
      <c r="BQ87" s="1067"/>
      <c r="BR87" s="1067"/>
      <c r="BS87" s="1067"/>
      <c r="BT87" s="1068"/>
      <c r="BU87" s="1068"/>
      <c r="BV87" s="1068"/>
      <c r="BW87" s="1069"/>
      <c r="BX87" s="1069"/>
      <c r="BY87" s="1069"/>
      <c r="BZ87" s="1069"/>
      <c r="CA87" s="1069"/>
      <c r="CB87" s="1069"/>
      <c r="CC87" s="1069"/>
      <c r="CD87" s="1069"/>
      <c r="CE87" s="1069"/>
      <c r="CF87" s="1069"/>
      <c r="CG87" s="1069"/>
      <c r="CH87" s="1069"/>
      <c r="CI87" s="1069"/>
      <c r="CJ87" s="1069"/>
      <c r="CK87" s="1069"/>
      <c r="CL87" s="1069"/>
      <c r="CM87" s="1069"/>
      <c r="CN87" s="1069"/>
      <c r="CO87" s="1069"/>
      <c r="CP87" s="1069"/>
      <c r="CQ87" s="1069"/>
      <c r="CR87" s="1069"/>
      <c r="CS87" s="1069"/>
      <c r="CT87" s="1069"/>
      <c r="CU87" s="1069"/>
      <c r="CV87" s="377"/>
      <c r="CW87" s="377"/>
      <c r="CX87" s="377"/>
      <c r="CY87" s="377"/>
      <c r="CZ87" s="377"/>
      <c r="DA87" s="377"/>
    </row>
    <row r="88" spans="1:105" ht="3.2" customHeight="1">
      <c r="A88" s="1169"/>
      <c r="B88" s="1169"/>
      <c r="C88" s="1169"/>
      <c r="D88" s="1472"/>
      <c r="E88" s="1473"/>
      <c r="F88" s="1473"/>
      <c r="G88" s="1473"/>
      <c r="H88" s="1473"/>
      <c r="I88" s="1474"/>
      <c r="J88" s="25"/>
      <c r="K88" s="1903"/>
      <c r="L88" s="1489"/>
      <c r="M88" s="1490"/>
      <c r="N88" s="1490"/>
      <c r="O88" s="1490"/>
      <c r="P88" s="1897"/>
      <c r="Q88" s="1489"/>
      <c r="R88" s="1490"/>
      <c r="S88" s="1490"/>
      <c r="T88" s="1490"/>
      <c r="U88" s="1490"/>
      <c r="V88" s="1491"/>
      <c r="W88" s="338"/>
      <c r="X88" s="11"/>
      <c r="Y88" s="11"/>
      <c r="Z88" s="1475"/>
      <c r="AA88" s="1475"/>
      <c r="AB88" s="1475"/>
      <c r="AC88" s="1475"/>
      <c r="AD88" s="1475"/>
      <c r="AE88" s="1476"/>
      <c r="AF88" s="256"/>
      <c r="AG88" s="1080"/>
      <c r="AH88" s="1080"/>
      <c r="AI88" s="1080"/>
      <c r="AJ88" s="1080"/>
      <c r="AK88" s="1080"/>
      <c r="AL88" s="1080"/>
      <c r="AM88" s="1080"/>
      <c r="AN88" s="11"/>
      <c r="AO88" s="11"/>
      <c r="AP88" s="11"/>
      <c r="AQ88" s="11"/>
      <c r="AR88" s="11"/>
      <c r="AS88" s="11"/>
      <c r="AT88" s="11"/>
      <c r="AU88" s="11"/>
      <c r="AV88" s="11"/>
      <c r="AW88" s="11"/>
      <c r="AX88" s="12"/>
      <c r="BA88" s="1463"/>
      <c r="BB88" s="1464"/>
      <c r="BC88" s="1464"/>
      <c r="BD88" s="1465"/>
      <c r="BE88" s="1067"/>
      <c r="BF88" s="1067"/>
      <c r="BG88" s="1067"/>
      <c r="BH88" s="1067"/>
      <c r="BI88" s="1067"/>
      <c r="BJ88" s="1067"/>
      <c r="BK88" s="1067"/>
      <c r="BL88" s="1067"/>
      <c r="BM88" s="1067"/>
      <c r="BN88" s="1067"/>
      <c r="BO88" s="1067"/>
      <c r="BP88" s="1067"/>
      <c r="BQ88" s="1067"/>
      <c r="BR88" s="1067"/>
      <c r="BS88" s="1067"/>
      <c r="BT88" s="1068"/>
      <c r="BU88" s="1068"/>
      <c r="BV88" s="1068"/>
      <c r="BW88" s="1069"/>
      <c r="BX88" s="1069"/>
      <c r="BY88" s="1069"/>
      <c r="BZ88" s="1069"/>
      <c r="CA88" s="1069"/>
      <c r="CB88" s="1069"/>
      <c r="CC88" s="1069"/>
      <c r="CD88" s="1069"/>
      <c r="CE88" s="1069"/>
      <c r="CF88" s="1069"/>
      <c r="CG88" s="1069"/>
      <c r="CH88" s="1069"/>
      <c r="CI88" s="1069"/>
      <c r="CJ88" s="1069"/>
      <c r="CK88" s="1069"/>
      <c r="CL88" s="1069"/>
      <c r="CM88" s="1069"/>
      <c r="CN88" s="1069"/>
      <c r="CO88" s="1069"/>
      <c r="CP88" s="1069"/>
      <c r="CQ88" s="1069"/>
      <c r="CR88" s="1069"/>
      <c r="CS88" s="1069"/>
      <c r="CT88" s="1069"/>
      <c r="CU88" s="1069"/>
      <c r="CV88" s="377"/>
      <c r="CW88" s="377"/>
      <c r="CX88" s="377"/>
      <c r="CY88" s="377"/>
      <c r="CZ88" s="377"/>
      <c r="DA88" s="377"/>
    </row>
    <row r="89" spans="1:105" ht="3.2" customHeight="1">
      <c r="A89" s="1169"/>
      <c r="B89" s="1169"/>
      <c r="C89" s="1169"/>
      <c r="D89" s="1472"/>
      <c r="E89" s="1473"/>
      <c r="F89" s="1473"/>
      <c r="G89" s="1473"/>
      <c r="H89" s="1473"/>
      <c r="I89" s="1474"/>
      <c r="J89" s="25"/>
      <c r="K89" s="1904"/>
      <c r="L89" s="1489"/>
      <c r="M89" s="1490"/>
      <c r="N89" s="1490"/>
      <c r="O89" s="1490"/>
      <c r="P89" s="1898"/>
      <c r="Q89" s="1489"/>
      <c r="R89" s="1490"/>
      <c r="S89" s="1490"/>
      <c r="T89" s="1490"/>
      <c r="U89" s="1490"/>
      <c r="V89" s="1491"/>
      <c r="W89" s="390"/>
      <c r="X89" s="370"/>
      <c r="Y89" s="370"/>
      <c r="Z89" s="1475"/>
      <c r="AA89" s="1475"/>
      <c r="AB89" s="1475"/>
      <c r="AC89" s="1475"/>
      <c r="AD89" s="1475"/>
      <c r="AE89" s="1476"/>
      <c r="AF89" s="256"/>
      <c r="AG89" s="18"/>
      <c r="AH89" s="18"/>
      <c r="AI89" s="18"/>
      <c r="AJ89" s="18"/>
      <c r="AK89" s="18"/>
      <c r="AL89" s="18"/>
      <c r="AM89" s="18"/>
      <c r="AN89" s="11"/>
      <c r="AO89" s="11"/>
      <c r="AP89" s="11"/>
      <c r="AQ89" s="11"/>
      <c r="AR89" s="11"/>
      <c r="AS89" s="11"/>
      <c r="AT89" s="11"/>
      <c r="AU89" s="11"/>
      <c r="AV89" s="11"/>
      <c r="AW89" s="11"/>
      <c r="AX89" s="12"/>
      <c r="AY89" s="257"/>
      <c r="BA89" s="1463"/>
      <c r="BB89" s="1464"/>
      <c r="BC89" s="1464"/>
      <c r="BD89" s="1465"/>
      <c r="BE89" s="1067"/>
      <c r="BF89" s="1067"/>
      <c r="BG89" s="1067"/>
      <c r="BH89" s="1067"/>
      <c r="BI89" s="1067"/>
      <c r="BJ89" s="1067"/>
      <c r="BK89" s="1067"/>
      <c r="BL89" s="1067"/>
      <c r="BM89" s="1067"/>
      <c r="BN89" s="1067"/>
      <c r="BO89" s="1067"/>
      <c r="BP89" s="1067"/>
      <c r="BQ89" s="1067"/>
      <c r="BR89" s="1067"/>
      <c r="BS89" s="1067"/>
      <c r="BT89" s="1068"/>
      <c r="BU89" s="1068"/>
      <c r="BV89" s="1068"/>
      <c r="BW89" s="1069"/>
      <c r="BX89" s="1069"/>
      <c r="BY89" s="1069"/>
      <c r="BZ89" s="1069"/>
      <c r="CA89" s="1069"/>
      <c r="CB89" s="1069"/>
      <c r="CC89" s="1069"/>
      <c r="CD89" s="1069"/>
      <c r="CE89" s="1069"/>
      <c r="CF89" s="1069"/>
      <c r="CG89" s="1069"/>
      <c r="CH89" s="1069"/>
      <c r="CI89" s="1069"/>
      <c r="CJ89" s="1069"/>
      <c r="CK89" s="1069"/>
      <c r="CL89" s="1069"/>
      <c r="CM89" s="1069"/>
      <c r="CN89" s="1069"/>
      <c r="CO89" s="1069"/>
      <c r="CP89" s="1069"/>
      <c r="CQ89" s="1069"/>
      <c r="CR89" s="1069"/>
      <c r="CS89" s="1069"/>
      <c r="CT89" s="1069"/>
      <c r="CU89" s="1069"/>
      <c r="CV89" s="377"/>
      <c r="CW89" s="377"/>
      <c r="CX89" s="377"/>
      <c r="CY89" s="377"/>
      <c r="CZ89" s="377"/>
      <c r="DA89" s="377"/>
    </row>
    <row r="90" spans="1:105" ht="3.2" customHeight="1">
      <c r="A90" s="1169"/>
      <c r="B90" s="1169"/>
      <c r="C90" s="1169"/>
      <c r="D90" s="1472"/>
      <c r="E90" s="1473"/>
      <c r="F90" s="1473"/>
      <c r="G90" s="1473"/>
      <c r="H90" s="1473"/>
      <c r="I90" s="1474"/>
      <c r="J90" s="25"/>
      <c r="K90" s="11"/>
      <c r="L90" s="338"/>
      <c r="M90" s="338"/>
      <c r="N90" s="338"/>
      <c r="O90" s="338"/>
      <c r="P90" s="338"/>
      <c r="Q90" s="338"/>
      <c r="R90" s="11"/>
      <c r="S90" s="338"/>
      <c r="T90" s="338"/>
      <c r="U90" s="46"/>
      <c r="V90" s="331"/>
      <c r="W90" s="390"/>
      <c r="X90" s="370"/>
      <c r="Y90" s="370"/>
      <c r="Z90" s="1475"/>
      <c r="AA90" s="1475"/>
      <c r="AB90" s="1475"/>
      <c r="AC90" s="1475"/>
      <c r="AD90" s="1475"/>
      <c r="AE90" s="1476"/>
      <c r="AF90" s="256"/>
      <c r="AG90" s="1021" t="str">
        <f>IF(入力シート!E204&lt;&gt;"",IF(AND(SUM(BW78,BW82,BW98,BW106)&lt;=650000,SUM(BW86,BW90,BW94,BW102,BW110)&lt;=100000),入力シート!E204,""),"")</f>
        <v/>
      </c>
      <c r="AH90" s="1021"/>
      <c r="AI90" s="1021"/>
      <c r="AJ90" s="1021"/>
      <c r="AK90" s="1021"/>
      <c r="AL90" s="1021"/>
      <c r="AM90" s="1021"/>
      <c r="AN90" s="1021"/>
      <c r="AO90" s="1021"/>
      <c r="AP90" s="1021"/>
      <c r="AQ90" s="1021"/>
      <c r="AR90" s="1021"/>
      <c r="AS90" s="1021"/>
      <c r="AT90" s="1021"/>
      <c r="AU90" s="1021"/>
      <c r="AV90" s="1021"/>
      <c r="AW90" s="1021"/>
      <c r="AX90" s="77"/>
      <c r="AY90" s="257"/>
      <c r="BA90" s="1463"/>
      <c r="BB90" s="1464"/>
      <c r="BC90" s="1464"/>
      <c r="BD90" s="1465"/>
      <c r="BE90" s="1067" t="s">
        <v>746</v>
      </c>
      <c r="BF90" s="1067"/>
      <c r="BG90" s="1067"/>
      <c r="BH90" s="1067"/>
      <c r="BI90" s="1067"/>
      <c r="BJ90" s="1067"/>
      <c r="BK90" s="1067"/>
      <c r="BL90" s="1067"/>
      <c r="BM90" s="1067"/>
      <c r="BN90" s="1067"/>
      <c r="BO90" s="1067"/>
      <c r="BP90" s="1067"/>
      <c r="BQ90" s="1067"/>
      <c r="BR90" s="1067"/>
      <c r="BS90" s="1067"/>
      <c r="BT90" s="1068" t="s">
        <v>792</v>
      </c>
      <c r="BU90" s="1068"/>
      <c r="BV90" s="1068"/>
      <c r="BW90" s="1069" t="str">
        <f>IF(入力シート!V76="","",入力シート!V76)</f>
        <v/>
      </c>
      <c r="BX90" s="1069"/>
      <c r="BY90" s="1069"/>
      <c r="BZ90" s="1069"/>
      <c r="CA90" s="1069"/>
      <c r="CB90" s="1069"/>
      <c r="CC90" s="1069"/>
      <c r="CD90" s="1069"/>
      <c r="CE90" s="1069"/>
      <c r="CF90" s="1069"/>
      <c r="CG90" s="1069"/>
      <c r="CH90" s="1069"/>
      <c r="CI90" s="1069"/>
      <c r="CJ90" s="1069"/>
      <c r="CK90" s="1069"/>
      <c r="CL90" s="1069"/>
      <c r="CM90" s="1069"/>
      <c r="CN90" s="1069"/>
      <c r="CO90" s="1069"/>
      <c r="CP90" s="1069"/>
      <c r="CQ90" s="1069"/>
      <c r="CR90" s="1069"/>
      <c r="CS90" s="1069"/>
      <c r="CT90" s="1069"/>
      <c r="CU90" s="1069"/>
      <c r="CV90" s="377"/>
      <c r="CW90" s="377"/>
      <c r="CX90" s="377"/>
      <c r="CY90" s="377"/>
      <c r="CZ90" s="377"/>
      <c r="DA90" s="377"/>
    </row>
    <row r="91" spans="1:105" ht="3.2" customHeight="1">
      <c r="A91" s="1169"/>
      <c r="B91" s="1169"/>
      <c r="C91" s="1169"/>
      <c r="D91" s="1472"/>
      <c r="E91" s="1473"/>
      <c r="F91" s="1473"/>
      <c r="G91" s="1473"/>
      <c r="H91" s="1473"/>
      <c r="I91" s="1474"/>
      <c r="J91" s="256"/>
      <c r="K91" s="1899" t="str">
        <f>IF(AND(入力シート!C177="寡婦",入力シート!F177="離婚"),"レ","")</f>
        <v/>
      </c>
      <c r="L91" s="1376" t="s">
        <v>33</v>
      </c>
      <c r="M91" s="1377"/>
      <c r="N91" s="1377"/>
      <c r="O91" s="1377"/>
      <c r="P91" s="1893" t="str">
        <f>IF(AND(入力シート!C177="寡婦",入力シート!F177="未帰還"),"レ","")</f>
        <v/>
      </c>
      <c r="Q91" s="1018" t="s">
        <v>35</v>
      </c>
      <c r="R91" s="1019"/>
      <c r="S91" s="1019"/>
      <c r="T91" s="1019"/>
      <c r="U91" s="1019"/>
      <c r="V91" s="331"/>
      <c r="W91" s="390"/>
      <c r="X91" s="370"/>
      <c r="Y91" s="370"/>
      <c r="Z91" s="1475"/>
      <c r="AA91" s="1475"/>
      <c r="AB91" s="1475"/>
      <c r="AC91" s="1475"/>
      <c r="AD91" s="1475"/>
      <c r="AE91" s="1476"/>
      <c r="AF91" s="256"/>
      <c r="AG91" s="1021"/>
      <c r="AH91" s="1021"/>
      <c r="AI91" s="1021"/>
      <c r="AJ91" s="1021"/>
      <c r="AK91" s="1021"/>
      <c r="AL91" s="1021"/>
      <c r="AM91" s="1021"/>
      <c r="AN91" s="1021"/>
      <c r="AO91" s="1021"/>
      <c r="AP91" s="1021"/>
      <c r="AQ91" s="1021"/>
      <c r="AR91" s="1021"/>
      <c r="AS91" s="1021"/>
      <c r="AT91" s="1021"/>
      <c r="AU91" s="1021"/>
      <c r="AV91" s="1021"/>
      <c r="AW91" s="1021"/>
      <c r="AX91" s="77"/>
      <c r="AY91" s="257"/>
      <c r="BA91" s="1463"/>
      <c r="BB91" s="1464"/>
      <c r="BC91" s="1464"/>
      <c r="BD91" s="1465"/>
      <c r="BE91" s="1067"/>
      <c r="BF91" s="1067"/>
      <c r="BG91" s="1067"/>
      <c r="BH91" s="1067"/>
      <c r="BI91" s="1067"/>
      <c r="BJ91" s="1067"/>
      <c r="BK91" s="1067"/>
      <c r="BL91" s="1067"/>
      <c r="BM91" s="1067"/>
      <c r="BN91" s="1067"/>
      <c r="BO91" s="1067"/>
      <c r="BP91" s="1067"/>
      <c r="BQ91" s="1067"/>
      <c r="BR91" s="1067"/>
      <c r="BS91" s="1067"/>
      <c r="BT91" s="1068"/>
      <c r="BU91" s="1068"/>
      <c r="BV91" s="1068"/>
      <c r="BW91" s="1069"/>
      <c r="BX91" s="1069"/>
      <c r="BY91" s="1069"/>
      <c r="BZ91" s="1069"/>
      <c r="CA91" s="1069"/>
      <c r="CB91" s="1069"/>
      <c r="CC91" s="1069"/>
      <c r="CD91" s="1069"/>
      <c r="CE91" s="1069"/>
      <c r="CF91" s="1069"/>
      <c r="CG91" s="1069"/>
      <c r="CH91" s="1069"/>
      <c r="CI91" s="1069"/>
      <c r="CJ91" s="1069"/>
      <c r="CK91" s="1069"/>
      <c r="CL91" s="1069"/>
      <c r="CM91" s="1069"/>
      <c r="CN91" s="1069"/>
      <c r="CO91" s="1069"/>
      <c r="CP91" s="1069"/>
      <c r="CQ91" s="1069"/>
      <c r="CR91" s="1069"/>
      <c r="CS91" s="1069"/>
      <c r="CT91" s="1069"/>
      <c r="CU91" s="1069"/>
      <c r="CV91" s="377"/>
      <c r="CW91" s="377"/>
      <c r="CX91" s="377"/>
      <c r="CY91" s="377"/>
      <c r="CZ91" s="377"/>
      <c r="DA91" s="377"/>
    </row>
    <row r="92" spans="1:105" ht="3.2" customHeight="1">
      <c r="A92" s="1169"/>
      <c r="B92" s="1169"/>
      <c r="C92" s="1169"/>
      <c r="D92" s="1472"/>
      <c r="E92" s="1473"/>
      <c r="F92" s="1473"/>
      <c r="G92" s="1473"/>
      <c r="H92" s="1473"/>
      <c r="I92" s="1474"/>
      <c r="J92" s="256"/>
      <c r="K92" s="1900"/>
      <c r="L92" s="1376"/>
      <c r="M92" s="1377"/>
      <c r="N92" s="1377"/>
      <c r="O92" s="1377"/>
      <c r="P92" s="1894"/>
      <c r="Q92" s="1018"/>
      <c r="R92" s="1019"/>
      <c r="S92" s="1019"/>
      <c r="T92" s="1019"/>
      <c r="U92" s="1019"/>
      <c r="V92" s="331"/>
      <c r="Z92" s="1475"/>
      <c r="AA92" s="1475"/>
      <c r="AB92" s="1475"/>
      <c r="AC92" s="1475"/>
      <c r="AD92" s="1475"/>
      <c r="AE92" s="1476"/>
      <c r="AF92" s="256"/>
      <c r="AG92" s="1021"/>
      <c r="AH92" s="1021"/>
      <c r="AI92" s="1021"/>
      <c r="AJ92" s="1021"/>
      <c r="AK92" s="1021"/>
      <c r="AL92" s="1021"/>
      <c r="AM92" s="1021"/>
      <c r="AN92" s="1021"/>
      <c r="AO92" s="1021"/>
      <c r="AP92" s="1021"/>
      <c r="AQ92" s="1021"/>
      <c r="AR92" s="1021"/>
      <c r="AS92" s="1021"/>
      <c r="AT92" s="1021"/>
      <c r="AU92" s="1021"/>
      <c r="AV92" s="1021"/>
      <c r="AW92" s="1021"/>
      <c r="AX92" s="77"/>
      <c r="AY92" s="257"/>
      <c r="BA92" s="1463"/>
      <c r="BB92" s="1464"/>
      <c r="BC92" s="1464"/>
      <c r="BD92" s="1465"/>
      <c r="BE92" s="1067"/>
      <c r="BF92" s="1067"/>
      <c r="BG92" s="1067"/>
      <c r="BH92" s="1067"/>
      <c r="BI92" s="1067"/>
      <c r="BJ92" s="1067"/>
      <c r="BK92" s="1067"/>
      <c r="BL92" s="1067"/>
      <c r="BM92" s="1067"/>
      <c r="BN92" s="1067"/>
      <c r="BO92" s="1067"/>
      <c r="BP92" s="1067"/>
      <c r="BQ92" s="1067"/>
      <c r="BR92" s="1067"/>
      <c r="BS92" s="1067"/>
      <c r="BT92" s="1068"/>
      <c r="BU92" s="1068"/>
      <c r="BV92" s="1068"/>
      <c r="BW92" s="1069"/>
      <c r="BX92" s="1069"/>
      <c r="BY92" s="1069"/>
      <c r="BZ92" s="1069"/>
      <c r="CA92" s="1069"/>
      <c r="CB92" s="1069"/>
      <c r="CC92" s="1069"/>
      <c r="CD92" s="1069"/>
      <c r="CE92" s="1069"/>
      <c r="CF92" s="1069"/>
      <c r="CG92" s="1069"/>
      <c r="CH92" s="1069"/>
      <c r="CI92" s="1069"/>
      <c r="CJ92" s="1069"/>
      <c r="CK92" s="1069"/>
      <c r="CL92" s="1069"/>
      <c r="CM92" s="1069"/>
      <c r="CN92" s="1069"/>
      <c r="CO92" s="1069"/>
      <c r="CP92" s="1069"/>
      <c r="CQ92" s="1069"/>
      <c r="CR92" s="1069"/>
      <c r="CS92" s="1069"/>
      <c r="CT92" s="1069"/>
      <c r="CU92" s="1069"/>
      <c r="CV92" s="377"/>
      <c r="CW92" s="377"/>
      <c r="CX92" s="377"/>
      <c r="CY92" s="377"/>
      <c r="CZ92" s="377"/>
      <c r="DA92" s="377"/>
    </row>
    <row r="93" spans="1:105" ht="3.2" customHeight="1">
      <c r="A93" s="1169"/>
      <c r="B93" s="1169"/>
      <c r="C93" s="1169"/>
      <c r="D93" s="81"/>
      <c r="E93" s="32"/>
      <c r="F93" s="32"/>
      <c r="G93" s="32"/>
      <c r="H93" s="32"/>
      <c r="I93" s="33"/>
      <c r="J93" s="256"/>
      <c r="K93" s="1901"/>
      <c r="L93" s="1376"/>
      <c r="M93" s="1377"/>
      <c r="N93" s="1377"/>
      <c r="O93" s="1377"/>
      <c r="P93" s="1895"/>
      <c r="Q93" s="1018"/>
      <c r="R93" s="1019"/>
      <c r="S93" s="1019"/>
      <c r="T93" s="1019"/>
      <c r="U93" s="1019"/>
      <c r="V93" s="331"/>
      <c r="Z93" s="1475"/>
      <c r="AA93" s="1475"/>
      <c r="AB93" s="1475"/>
      <c r="AC93" s="1475"/>
      <c r="AD93" s="1475"/>
      <c r="AE93" s="1476"/>
      <c r="AF93" s="256"/>
      <c r="AG93" s="1021"/>
      <c r="AH93" s="1021"/>
      <c r="AI93" s="1021"/>
      <c r="AJ93" s="1021"/>
      <c r="AK93" s="1021"/>
      <c r="AL93" s="1021"/>
      <c r="AM93" s="1021"/>
      <c r="AN93" s="1021"/>
      <c r="AO93" s="1021"/>
      <c r="AP93" s="1021"/>
      <c r="AQ93" s="1021"/>
      <c r="AR93" s="1021"/>
      <c r="AS93" s="1021"/>
      <c r="AT93" s="1021"/>
      <c r="AU93" s="1021"/>
      <c r="AV93" s="1021"/>
      <c r="AW93" s="1021"/>
      <c r="AX93" s="77"/>
      <c r="AY93" s="257"/>
      <c r="BA93" s="1463"/>
      <c r="BB93" s="1464"/>
      <c r="BC93" s="1464"/>
      <c r="BD93" s="1465"/>
      <c r="BE93" s="1067"/>
      <c r="BF93" s="1067"/>
      <c r="BG93" s="1067"/>
      <c r="BH93" s="1067"/>
      <c r="BI93" s="1067"/>
      <c r="BJ93" s="1067"/>
      <c r="BK93" s="1067"/>
      <c r="BL93" s="1067"/>
      <c r="BM93" s="1067"/>
      <c r="BN93" s="1067"/>
      <c r="BO93" s="1067"/>
      <c r="BP93" s="1067"/>
      <c r="BQ93" s="1067"/>
      <c r="BR93" s="1067"/>
      <c r="BS93" s="1067"/>
      <c r="BT93" s="1068"/>
      <c r="BU93" s="1068"/>
      <c r="BV93" s="1068"/>
      <c r="BW93" s="1069"/>
      <c r="BX93" s="1069"/>
      <c r="BY93" s="1069"/>
      <c r="BZ93" s="1069"/>
      <c r="CA93" s="1069"/>
      <c r="CB93" s="1069"/>
      <c r="CC93" s="1069"/>
      <c r="CD93" s="1069"/>
      <c r="CE93" s="1069"/>
      <c r="CF93" s="1069"/>
      <c r="CG93" s="1069"/>
      <c r="CH93" s="1069"/>
      <c r="CI93" s="1069"/>
      <c r="CJ93" s="1069"/>
      <c r="CK93" s="1069"/>
      <c r="CL93" s="1069"/>
      <c r="CM93" s="1069"/>
      <c r="CN93" s="1069"/>
      <c r="CO93" s="1069"/>
      <c r="CP93" s="1069"/>
      <c r="CQ93" s="1069"/>
      <c r="CR93" s="1069"/>
      <c r="CS93" s="1069"/>
      <c r="CT93" s="1069"/>
      <c r="CU93" s="1069"/>
      <c r="CV93" s="377"/>
      <c r="CW93" s="377"/>
      <c r="CX93" s="377"/>
      <c r="CY93" s="377"/>
      <c r="CZ93" s="377"/>
      <c r="DA93" s="377"/>
    </row>
    <row r="94" spans="1:105" ht="3.2" customHeight="1">
      <c r="A94" s="1169"/>
      <c r="B94" s="1169"/>
      <c r="C94" s="1169"/>
      <c r="D94" s="82"/>
      <c r="E94" s="34"/>
      <c r="F94" s="34"/>
      <c r="G94" s="34"/>
      <c r="H94" s="34"/>
      <c r="I94" s="35"/>
      <c r="J94" s="36"/>
      <c r="K94" s="14"/>
      <c r="L94" s="14"/>
      <c r="M94" s="14"/>
      <c r="N94" s="14"/>
      <c r="O94" s="14"/>
      <c r="P94" s="14"/>
      <c r="Q94" s="14"/>
      <c r="R94" s="14"/>
      <c r="S94" s="14"/>
      <c r="T94" s="14"/>
      <c r="U94" s="14"/>
      <c r="V94" s="15"/>
      <c r="W94" s="14"/>
      <c r="X94" s="14"/>
      <c r="Y94" s="14"/>
      <c r="Z94" s="14"/>
      <c r="AA94" s="14"/>
      <c r="AB94" s="14"/>
      <c r="AC94" s="14"/>
      <c r="AD94" s="14"/>
      <c r="AE94" s="15"/>
      <c r="AF94" s="36"/>
      <c r="AG94" s="37"/>
      <c r="AH94" s="37"/>
      <c r="AI94" s="37"/>
      <c r="AJ94" s="37"/>
      <c r="AK94" s="37"/>
      <c r="AL94" s="37"/>
      <c r="AM94" s="37"/>
      <c r="AN94" s="37"/>
      <c r="AO94" s="37"/>
      <c r="AP94" s="37"/>
      <c r="AQ94" s="37"/>
      <c r="AR94" s="37"/>
      <c r="AS94" s="37"/>
      <c r="AT94" s="37"/>
      <c r="AU94" s="37"/>
      <c r="AV94" s="37"/>
      <c r="AW94" s="37"/>
      <c r="AX94" s="78"/>
      <c r="AY94" s="257"/>
      <c r="BA94" s="1463"/>
      <c r="BB94" s="1464"/>
      <c r="BC94" s="1464"/>
      <c r="BD94" s="1465"/>
      <c r="BE94" s="1067" t="s">
        <v>747</v>
      </c>
      <c r="BF94" s="1067"/>
      <c r="BG94" s="1067"/>
      <c r="BH94" s="1067"/>
      <c r="BI94" s="1067"/>
      <c r="BJ94" s="1067"/>
      <c r="BK94" s="1067"/>
      <c r="BL94" s="1067"/>
      <c r="BM94" s="1067"/>
      <c r="BN94" s="1067"/>
      <c r="BO94" s="1067"/>
      <c r="BP94" s="1067"/>
      <c r="BQ94" s="1067"/>
      <c r="BR94" s="1067"/>
      <c r="BS94" s="1067"/>
      <c r="BT94" s="1068" t="s">
        <v>793</v>
      </c>
      <c r="BU94" s="1068"/>
      <c r="BV94" s="1068"/>
      <c r="BW94" s="1069" t="str">
        <f>IF('計算シート（非表示）'!F190="","",'計算シート（非表示）'!F190)</f>
        <v/>
      </c>
      <c r="BX94" s="1069"/>
      <c r="BY94" s="1069"/>
      <c r="BZ94" s="1069"/>
      <c r="CA94" s="1069"/>
      <c r="CB94" s="1069"/>
      <c r="CC94" s="1069"/>
      <c r="CD94" s="1069"/>
      <c r="CE94" s="1069"/>
      <c r="CF94" s="1069"/>
      <c r="CG94" s="1069"/>
      <c r="CH94" s="1069"/>
      <c r="CI94" s="1069"/>
      <c r="CJ94" s="1069"/>
      <c r="CK94" s="1069"/>
      <c r="CL94" s="1069"/>
      <c r="CM94" s="1069"/>
      <c r="CN94" s="1069"/>
      <c r="CO94" s="1069"/>
      <c r="CP94" s="1069"/>
      <c r="CQ94" s="1069"/>
      <c r="CR94" s="1069"/>
      <c r="CS94" s="1069"/>
      <c r="CT94" s="1069"/>
      <c r="CU94" s="1069"/>
      <c r="CV94" s="377"/>
      <c r="CW94" s="377"/>
      <c r="CX94" s="377"/>
      <c r="CY94" s="377"/>
      <c r="CZ94" s="377"/>
      <c r="DA94" s="377"/>
    </row>
    <row r="95" spans="1:105" ht="3.2" customHeight="1">
      <c r="A95" s="1169"/>
      <c r="B95" s="1169"/>
      <c r="C95" s="1169"/>
      <c r="D95" s="255"/>
      <c r="E95" s="38"/>
      <c r="F95" s="38"/>
      <c r="G95" s="38"/>
      <c r="H95" s="38"/>
      <c r="I95" s="39"/>
      <c r="J95" s="1106">
        <v>1</v>
      </c>
      <c r="K95" s="1109" t="s">
        <v>643</v>
      </c>
      <c r="L95" s="1110"/>
      <c r="M95" s="1111"/>
      <c r="N95" s="1118"/>
      <c r="O95" s="1110"/>
      <c r="P95" s="1110"/>
      <c r="Q95" s="1110"/>
      <c r="R95" s="1110"/>
      <c r="S95" s="1110"/>
      <c r="T95" s="1110"/>
      <c r="U95" s="1110"/>
      <c r="V95" s="1110"/>
      <c r="W95" s="1110"/>
      <c r="X95" s="1110"/>
      <c r="Y95" s="1110"/>
      <c r="Z95" s="1110"/>
      <c r="AA95" s="1110"/>
      <c r="AB95" s="1110"/>
      <c r="AC95" s="1111"/>
      <c r="AD95" s="1076" t="s">
        <v>38</v>
      </c>
      <c r="AE95" s="1077"/>
      <c r="AF95" s="1077"/>
      <c r="AG95" s="1077"/>
      <c r="AH95" s="1077"/>
      <c r="AI95" s="1077"/>
      <c r="AJ95" s="1077"/>
      <c r="AK95" s="1077"/>
      <c r="AL95" s="1078"/>
      <c r="AM95" s="1020" t="str">
        <f>IF(入力シート!C169&lt;&gt;"",IF(OR(入力シート!T169='計算シート（非表示）'!A256,入力シート!T169='計算シート（非表示）'!B256,入力シート!T169='計算シート（非表示）'!C256,入力シート!T169='計算シート（非表示）'!D256),"特障","普障"),"")</f>
        <v/>
      </c>
      <c r="AN95" s="1020"/>
      <c r="AO95" s="1020"/>
      <c r="AP95" s="1020"/>
      <c r="AQ95" s="1020"/>
      <c r="AR95" s="1020"/>
      <c r="AS95" s="1020"/>
      <c r="AT95" s="1020"/>
      <c r="AU95" s="1020"/>
      <c r="AV95" s="1020"/>
      <c r="AW95" s="1345" t="s">
        <v>39</v>
      </c>
      <c r="AX95" s="1346"/>
      <c r="AY95" s="257"/>
      <c r="BA95" s="1463"/>
      <c r="BB95" s="1464"/>
      <c r="BC95" s="1464"/>
      <c r="BD95" s="1465"/>
      <c r="BE95" s="1067"/>
      <c r="BF95" s="1067"/>
      <c r="BG95" s="1067"/>
      <c r="BH95" s="1067"/>
      <c r="BI95" s="1067"/>
      <c r="BJ95" s="1067"/>
      <c r="BK95" s="1067"/>
      <c r="BL95" s="1067"/>
      <c r="BM95" s="1067"/>
      <c r="BN95" s="1067"/>
      <c r="BO95" s="1067"/>
      <c r="BP95" s="1067"/>
      <c r="BQ95" s="1067"/>
      <c r="BR95" s="1067"/>
      <c r="BS95" s="1067"/>
      <c r="BT95" s="1068"/>
      <c r="BU95" s="1068"/>
      <c r="BV95" s="1068"/>
      <c r="BW95" s="1069"/>
      <c r="BX95" s="1069"/>
      <c r="BY95" s="1069"/>
      <c r="BZ95" s="1069"/>
      <c r="CA95" s="1069"/>
      <c r="CB95" s="1069"/>
      <c r="CC95" s="1069"/>
      <c r="CD95" s="1069"/>
      <c r="CE95" s="1069"/>
      <c r="CF95" s="1069"/>
      <c r="CG95" s="1069"/>
      <c r="CH95" s="1069"/>
      <c r="CI95" s="1069"/>
      <c r="CJ95" s="1069"/>
      <c r="CK95" s="1069"/>
      <c r="CL95" s="1069"/>
      <c r="CM95" s="1069"/>
      <c r="CN95" s="1069"/>
      <c r="CO95" s="1069"/>
      <c r="CP95" s="1069"/>
      <c r="CQ95" s="1069"/>
      <c r="CR95" s="1069"/>
      <c r="CS95" s="1069"/>
      <c r="CT95" s="1069"/>
      <c r="CU95" s="1069"/>
      <c r="CV95" s="377"/>
      <c r="CW95" s="377"/>
      <c r="CX95" s="377"/>
      <c r="CY95" s="377"/>
      <c r="CZ95" s="377"/>
      <c r="DA95" s="377"/>
    </row>
    <row r="96" spans="1:105" ht="3.2" customHeight="1">
      <c r="A96" s="1169"/>
      <c r="B96" s="1169"/>
      <c r="C96" s="1169"/>
      <c r="D96" s="83"/>
      <c r="E96" s="40"/>
      <c r="F96" s="40"/>
      <c r="G96" s="40"/>
      <c r="H96" s="40"/>
      <c r="I96" s="41"/>
      <c r="J96" s="1107"/>
      <c r="K96" s="1112"/>
      <c r="L96" s="1113"/>
      <c r="M96" s="1114"/>
      <c r="N96" s="1112"/>
      <c r="O96" s="1113"/>
      <c r="P96" s="1113"/>
      <c r="Q96" s="1113"/>
      <c r="R96" s="1113"/>
      <c r="S96" s="1113"/>
      <c r="T96" s="1113"/>
      <c r="U96" s="1113"/>
      <c r="V96" s="1113"/>
      <c r="W96" s="1113"/>
      <c r="X96" s="1113"/>
      <c r="Y96" s="1113"/>
      <c r="Z96" s="1113"/>
      <c r="AA96" s="1113"/>
      <c r="AB96" s="1113"/>
      <c r="AC96" s="1114"/>
      <c r="AD96" s="1079"/>
      <c r="AE96" s="1080"/>
      <c r="AF96" s="1080"/>
      <c r="AG96" s="1080"/>
      <c r="AH96" s="1080"/>
      <c r="AI96" s="1080"/>
      <c r="AJ96" s="1080"/>
      <c r="AK96" s="1080"/>
      <c r="AL96" s="1081"/>
      <c r="AM96" s="1021"/>
      <c r="AN96" s="1021"/>
      <c r="AO96" s="1021"/>
      <c r="AP96" s="1021"/>
      <c r="AQ96" s="1021"/>
      <c r="AR96" s="1021"/>
      <c r="AS96" s="1021"/>
      <c r="AT96" s="1021"/>
      <c r="AU96" s="1021"/>
      <c r="AV96" s="1021"/>
      <c r="AW96" s="1347"/>
      <c r="AX96" s="1348"/>
      <c r="AY96" s="257"/>
      <c r="BA96" s="1463"/>
      <c r="BB96" s="1464"/>
      <c r="BC96" s="1464"/>
      <c r="BD96" s="1465"/>
      <c r="BE96" s="1067"/>
      <c r="BF96" s="1067"/>
      <c r="BG96" s="1067"/>
      <c r="BH96" s="1067"/>
      <c r="BI96" s="1067"/>
      <c r="BJ96" s="1067"/>
      <c r="BK96" s="1067"/>
      <c r="BL96" s="1067"/>
      <c r="BM96" s="1067"/>
      <c r="BN96" s="1067"/>
      <c r="BO96" s="1067"/>
      <c r="BP96" s="1067"/>
      <c r="BQ96" s="1067"/>
      <c r="BR96" s="1067"/>
      <c r="BS96" s="1067"/>
      <c r="BT96" s="1068"/>
      <c r="BU96" s="1068"/>
      <c r="BV96" s="1068"/>
      <c r="BW96" s="1069"/>
      <c r="BX96" s="1069"/>
      <c r="BY96" s="1069"/>
      <c r="BZ96" s="1069"/>
      <c r="CA96" s="1069"/>
      <c r="CB96" s="1069"/>
      <c r="CC96" s="1069"/>
      <c r="CD96" s="1069"/>
      <c r="CE96" s="1069"/>
      <c r="CF96" s="1069"/>
      <c r="CG96" s="1069"/>
      <c r="CH96" s="1069"/>
      <c r="CI96" s="1069"/>
      <c r="CJ96" s="1069"/>
      <c r="CK96" s="1069"/>
      <c r="CL96" s="1069"/>
      <c r="CM96" s="1069"/>
      <c r="CN96" s="1069"/>
      <c r="CO96" s="1069"/>
      <c r="CP96" s="1069"/>
      <c r="CQ96" s="1069"/>
      <c r="CR96" s="1069"/>
      <c r="CS96" s="1069"/>
      <c r="CT96" s="1069"/>
      <c r="CU96" s="1069"/>
      <c r="CV96" s="377"/>
      <c r="CW96" s="377"/>
      <c r="CX96" s="377"/>
      <c r="CY96" s="377"/>
      <c r="CZ96" s="377"/>
      <c r="DA96" s="377"/>
    </row>
    <row r="97" spans="1:105" ht="3.2" customHeight="1">
      <c r="A97" s="1169"/>
      <c r="B97" s="1169"/>
      <c r="C97" s="1169"/>
      <c r="D97" s="83"/>
      <c r="E97" s="40"/>
      <c r="F97" s="40"/>
      <c r="G97" s="40"/>
      <c r="H97" s="40"/>
      <c r="I97" s="41"/>
      <c r="J97" s="1107"/>
      <c r="K97" s="1115"/>
      <c r="L97" s="1116"/>
      <c r="M97" s="1117"/>
      <c r="N97" s="1115"/>
      <c r="O97" s="1116"/>
      <c r="P97" s="1116"/>
      <c r="Q97" s="1116"/>
      <c r="R97" s="1116"/>
      <c r="S97" s="1116"/>
      <c r="T97" s="1116"/>
      <c r="U97" s="1116"/>
      <c r="V97" s="1116"/>
      <c r="W97" s="1116"/>
      <c r="X97" s="1116"/>
      <c r="Y97" s="1116"/>
      <c r="Z97" s="1116"/>
      <c r="AA97" s="1116"/>
      <c r="AB97" s="1116"/>
      <c r="AC97" s="1117"/>
      <c r="AD97" s="1079"/>
      <c r="AE97" s="1080"/>
      <c r="AF97" s="1080"/>
      <c r="AG97" s="1080"/>
      <c r="AH97" s="1080"/>
      <c r="AI97" s="1080"/>
      <c r="AJ97" s="1080"/>
      <c r="AK97" s="1080"/>
      <c r="AL97" s="1081"/>
      <c r="AM97" s="1021"/>
      <c r="AN97" s="1021"/>
      <c r="AO97" s="1021"/>
      <c r="AP97" s="1021"/>
      <c r="AQ97" s="1021"/>
      <c r="AR97" s="1021"/>
      <c r="AS97" s="1021"/>
      <c r="AT97" s="1021"/>
      <c r="AU97" s="1021"/>
      <c r="AV97" s="1021"/>
      <c r="AW97" s="1347"/>
      <c r="AX97" s="1348"/>
      <c r="AY97" s="257"/>
      <c r="BA97" s="1463"/>
      <c r="BB97" s="1464"/>
      <c r="BC97" s="1464"/>
      <c r="BD97" s="1465"/>
      <c r="BE97" s="1067"/>
      <c r="BF97" s="1067"/>
      <c r="BG97" s="1067"/>
      <c r="BH97" s="1067"/>
      <c r="BI97" s="1067"/>
      <c r="BJ97" s="1067"/>
      <c r="BK97" s="1067"/>
      <c r="BL97" s="1067"/>
      <c r="BM97" s="1067"/>
      <c r="BN97" s="1067"/>
      <c r="BO97" s="1067"/>
      <c r="BP97" s="1067"/>
      <c r="BQ97" s="1067"/>
      <c r="BR97" s="1067"/>
      <c r="BS97" s="1067"/>
      <c r="BT97" s="1068"/>
      <c r="BU97" s="1068"/>
      <c r="BV97" s="1068"/>
      <c r="BW97" s="1069"/>
      <c r="BX97" s="1069"/>
      <c r="BY97" s="1069"/>
      <c r="BZ97" s="1069"/>
      <c r="CA97" s="1069"/>
      <c r="CB97" s="1069"/>
      <c r="CC97" s="1069"/>
      <c r="CD97" s="1069"/>
      <c r="CE97" s="1069"/>
      <c r="CF97" s="1069"/>
      <c r="CG97" s="1069"/>
      <c r="CH97" s="1069"/>
      <c r="CI97" s="1069"/>
      <c r="CJ97" s="1069"/>
      <c r="CK97" s="1069"/>
      <c r="CL97" s="1069"/>
      <c r="CM97" s="1069"/>
      <c r="CN97" s="1069"/>
      <c r="CO97" s="1069"/>
      <c r="CP97" s="1069"/>
      <c r="CQ97" s="1069"/>
      <c r="CR97" s="1069"/>
      <c r="CS97" s="1069"/>
      <c r="CT97" s="1069"/>
      <c r="CU97" s="1069"/>
      <c r="CV97" s="377"/>
      <c r="CW97" s="377"/>
      <c r="CX97" s="377"/>
      <c r="CY97" s="377"/>
      <c r="CZ97" s="377"/>
      <c r="DA97" s="377"/>
    </row>
    <row r="98" spans="1:105" ht="3.2" customHeight="1">
      <c r="A98" s="1169"/>
      <c r="B98" s="1169"/>
      <c r="C98" s="1169"/>
      <c r="D98" s="1376" t="s">
        <v>924</v>
      </c>
      <c r="E98" s="1377"/>
      <c r="F98" s="18"/>
      <c r="G98" s="18"/>
      <c r="H98" s="18"/>
      <c r="I98" s="13"/>
      <c r="J98" s="1107"/>
      <c r="K98" s="1137" t="s">
        <v>642</v>
      </c>
      <c r="L98" s="1138"/>
      <c r="M98" s="1139"/>
      <c r="N98" s="1134" t="str">
        <f>IF(AND(入力シート!C169&lt;&gt;"",入力シート!O169&lt;&gt;"",入力シート!T169&lt;&gt;""),入力シート!C169,IF(AND(入力シート!C170&lt;&gt;"",入力シート!O170&lt;&gt;"",入力シート!T170&lt;&gt;""),入力シート!C170,""))</f>
        <v/>
      </c>
      <c r="O98" s="1021"/>
      <c r="P98" s="1021"/>
      <c r="Q98" s="1021"/>
      <c r="R98" s="1021"/>
      <c r="S98" s="1021"/>
      <c r="T98" s="1021"/>
      <c r="U98" s="1021"/>
      <c r="V98" s="1021"/>
      <c r="W98" s="1021"/>
      <c r="X98" s="1021"/>
      <c r="Y98" s="1021"/>
      <c r="Z98" s="1021"/>
      <c r="AA98" s="1021"/>
      <c r="AB98" s="1021"/>
      <c r="AC98" s="1132"/>
      <c r="AD98" s="1079"/>
      <c r="AE98" s="1080"/>
      <c r="AF98" s="1080"/>
      <c r="AG98" s="1080"/>
      <c r="AH98" s="1080"/>
      <c r="AI98" s="1080"/>
      <c r="AJ98" s="1080"/>
      <c r="AK98" s="1080"/>
      <c r="AL98" s="1081"/>
      <c r="AM98" s="1021"/>
      <c r="AN98" s="1021"/>
      <c r="AO98" s="1021"/>
      <c r="AP98" s="1021"/>
      <c r="AQ98" s="1021"/>
      <c r="AR98" s="1021"/>
      <c r="AS98" s="1021"/>
      <c r="AT98" s="1021"/>
      <c r="AU98" s="1021"/>
      <c r="AV98" s="1021"/>
      <c r="AW98" s="1347"/>
      <c r="AX98" s="1348"/>
      <c r="BA98" s="1463"/>
      <c r="BB98" s="1464"/>
      <c r="BC98" s="1464"/>
      <c r="BD98" s="1465"/>
      <c r="BE98" s="1067" t="s">
        <v>607</v>
      </c>
      <c r="BF98" s="1067"/>
      <c r="BG98" s="1067"/>
      <c r="BH98" s="1067"/>
      <c r="BI98" s="1067"/>
      <c r="BJ98" s="1067"/>
      <c r="BK98" s="1067"/>
      <c r="BL98" s="1067"/>
      <c r="BM98" s="1067"/>
      <c r="BN98" s="1067"/>
      <c r="BO98" s="1067"/>
      <c r="BP98" s="1067"/>
      <c r="BQ98" s="1067"/>
      <c r="BR98" s="1067"/>
      <c r="BS98" s="1067"/>
      <c r="BT98" s="1068" t="s">
        <v>794</v>
      </c>
      <c r="BU98" s="1068"/>
      <c r="BV98" s="1068"/>
      <c r="BW98" s="1069" t="str">
        <f>IF(BW50="","",IF('計算シート（非表示）'!A352="","",'計算シート（非表示）'!A352))</f>
        <v/>
      </c>
      <c r="BX98" s="1069"/>
      <c r="BY98" s="1069"/>
      <c r="BZ98" s="1069"/>
      <c r="CA98" s="1069"/>
      <c r="CB98" s="1069"/>
      <c r="CC98" s="1069"/>
      <c r="CD98" s="1069"/>
      <c r="CE98" s="1069"/>
      <c r="CF98" s="1069"/>
      <c r="CG98" s="1069"/>
      <c r="CH98" s="1069"/>
      <c r="CI98" s="1069"/>
      <c r="CJ98" s="1069"/>
      <c r="CK98" s="1069"/>
      <c r="CL98" s="1069"/>
      <c r="CM98" s="1069"/>
      <c r="CN98" s="1069"/>
      <c r="CO98" s="1069"/>
      <c r="CP98" s="1069"/>
      <c r="CQ98" s="1069"/>
      <c r="CR98" s="1069"/>
      <c r="CS98" s="1069"/>
      <c r="CT98" s="1069"/>
      <c r="CU98" s="1069"/>
      <c r="CV98" s="377"/>
      <c r="CW98" s="377"/>
      <c r="CX98" s="377"/>
      <c r="CY98" s="377"/>
      <c r="CZ98" s="377"/>
      <c r="DA98" s="377"/>
    </row>
    <row r="99" spans="1:105" ht="3.2" customHeight="1">
      <c r="A99" s="1169"/>
      <c r="B99" s="1169"/>
      <c r="C99" s="1169"/>
      <c r="D99" s="1376"/>
      <c r="E99" s="1377"/>
      <c r="F99" s="18"/>
      <c r="G99" s="18"/>
      <c r="H99" s="18"/>
      <c r="I99" s="13"/>
      <c r="J99" s="1107"/>
      <c r="K99" s="1137"/>
      <c r="L99" s="1138"/>
      <c r="M99" s="1139"/>
      <c r="N99" s="1134"/>
      <c r="O99" s="1021"/>
      <c r="P99" s="1021"/>
      <c r="Q99" s="1021"/>
      <c r="R99" s="1021"/>
      <c r="S99" s="1021"/>
      <c r="T99" s="1021"/>
      <c r="U99" s="1021"/>
      <c r="V99" s="1021"/>
      <c r="W99" s="1021"/>
      <c r="X99" s="1021"/>
      <c r="Y99" s="1021"/>
      <c r="Z99" s="1021"/>
      <c r="AA99" s="1021"/>
      <c r="AB99" s="1021"/>
      <c r="AC99" s="1132"/>
      <c r="AD99" s="1079"/>
      <c r="AE99" s="1080"/>
      <c r="AF99" s="1080"/>
      <c r="AG99" s="1080"/>
      <c r="AH99" s="1080"/>
      <c r="AI99" s="1080"/>
      <c r="AJ99" s="1080"/>
      <c r="AK99" s="1080"/>
      <c r="AL99" s="1081"/>
      <c r="AM99" s="1021"/>
      <c r="AN99" s="1021"/>
      <c r="AO99" s="1021"/>
      <c r="AP99" s="1021"/>
      <c r="AQ99" s="1021"/>
      <c r="AR99" s="1021"/>
      <c r="AS99" s="1021"/>
      <c r="AT99" s="1021"/>
      <c r="AU99" s="1021"/>
      <c r="AV99" s="1021"/>
      <c r="AW99" s="1347"/>
      <c r="AX99" s="1348"/>
      <c r="BA99" s="1463"/>
      <c r="BB99" s="1464"/>
      <c r="BC99" s="1464"/>
      <c r="BD99" s="1465"/>
      <c r="BE99" s="1067"/>
      <c r="BF99" s="1067"/>
      <c r="BG99" s="1067"/>
      <c r="BH99" s="1067"/>
      <c r="BI99" s="1067"/>
      <c r="BJ99" s="1067"/>
      <c r="BK99" s="1067"/>
      <c r="BL99" s="1067"/>
      <c r="BM99" s="1067"/>
      <c r="BN99" s="1067"/>
      <c r="BO99" s="1067"/>
      <c r="BP99" s="1067"/>
      <c r="BQ99" s="1067"/>
      <c r="BR99" s="1067"/>
      <c r="BS99" s="1067"/>
      <c r="BT99" s="1068"/>
      <c r="BU99" s="1068"/>
      <c r="BV99" s="1068"/>
      <c r="BW99" s="1069"/>
      <c r="BX99" s="1069"/>
      <c r="BY99" s="1069"/>
      <c r="BZ99" s="1069"/>
      <c r="CA99" s="1069"/>
      <c r="CB99" s="1069"/>
      <c r="CC99" s="1069"/>
      <c r="CD99" s="1069"/>
      <c r="CE99" s="1069"/>
      <c r="CF99" s="1069"/>
      <c r="CG99" s="1069"/>
      <c r="CH99" s="1069"/>
      <c r="CI99" s="1069"/>
      <c r="CJ99" s="1069"/>
      <c r="CK99" s="1069"/>
      <c r="CL99" s="1069"/>
      <c r="CM99" s="1069"/>
      <c r="CN99" s="1069"/>
      <c r="CO99" s="1069"/>
      <c r="CP99" s="1069"/>
      <c r="CQ99" s="1069"/>
      <c r="CR99" s="1069"/>
      <c r="CS99" s="1069"/>
      <c r="CT99" s="1069"/>
      <c r="CU99" s="1069"/>
      <c r="CV99" s="377"/>
      <c r="CW99" s="377"/>
      <c r="CX99" s="377"/>
      <c r="CY99" s="377"/>
      <c r="CZ99" s="377"/>
      <c r="DA99" s="377"/>
    </row>
    <row r="100" spans="1:105" ht="3.2" customHeight="1">
      <c r="A100" s="1169"/>
      <c r="B100" s="1169"/>
      <c r="C100" s="1169"/>
      <c r="D100" s="1376"/>
      <c r="E100" s="1377"/>
      <c r="F100" s="18"/>
      <c r="G100" s="18"/>
      <c r="H100" s="18"/>
      <c r="I100" s="13"/>
      <c r="J100" s="1107"/>
      <c r="K100" s="1137"/>
      <c r="L100" s="1138"/>
      <c r="M100" s="1139"/>
      <c r="N100" s="1134"/>
      <c r="O100" s="1021"/>
      <c r="P100" s="1021"/>
      <c r="Q100" s="1021"/>
      <c r="R100" s="1021"/>
      <c r="S100" s="1021"/>
      <c r="T100" s="1021"/>
      <c r="U100" s="1021"/>
      <c r="V100" s="1021"/>
      <c r="W100" s="1021"/>
      <c r="X100" s="1021"/>
      <c r="Y100" s="1021"/>
      <c r="Z100" s="1021"/>
      <c r="AA100" s="1021"/>
      <c r="AB100" s="1021"/>
      <c r="AC100" s="1132"/>
      <c r="AD100" s="1079"/>
      <c r="AE100" s="1080"/>
      <c r="AF100" s="1080"/>
      <c r="AG100" s="1080"/>
      <c r="AH100" s="1080"/>
      <c r="AI100" s="1080"/>
      <c r="AJ100" s="1080"/>
      <c r="AK100" s="1080"/>
      <c r="AL100" s="1081"/>
      <c r="AM100" s="1021"/>
      <c r="AN100" s="1021"/>
      <c r="AO100" s="1021"/>
      <c r="AP100" s="1021"/>
      <c r="AQ100" s="1021"/>
      <c r="AR100" s="1021"/>
      <c r="AS100" s="1021"/>
      <c r="AT100" s="1021"/>
      <c r="AU100" s="1021"/>
      <c r="AV100" s="1021"/>
      <c r="AW100" s="1347"/>
      <c r="AX100" s="1348"/>
      <c r="BA100" s="1463"/>
      <c r="BB100" s="1464"/>
      <c r="BC100" s="1464"/>
      <c r="BD100" s="1465"/>
      <c r="BE100" s="1067"/>
      <c r="BF100" s="1067"/>
      <c r="BG100" s="1067"/>
      <c r="BH100" s="1067"/>
      <c r="BI100" s="1067"/>
      <c r="BJ100" s="1067"/>
      <c r="BK100" s="1067"/>
      <c r="BL100" s="1067"/>
      <c r="BM100" s="1067"/>
      <c r="BN100" s="1067"/>
      <c r="BO100" s="1067"/>
      <c r="BP100" s="1067"/>
      <c r="BQ100" s="1067"/>
      <c r="BR100" s="1067"/>
      <c r="BS100" s="1067"/>
      <c r="BT100" s="1068"/>
      <c r="BU100" s="1068"/>
      <c r="BV100" s="1068"/>
      <c r="BW100" s="1069"/>
      <c r="BX100" s="1069"/>
      <c r="BY100" s="1069"/>
      <c r="BZ100" s="1069"/>
      <c r="CA100" s="1069"/>
      <c r="CB100" s="1069"/>
      <c r="CC100" s="1069"/>
      <c r="CD100" s="1069"/>
      <c r="CE100" s="1069"/>
      <c r="CF100" s="1069"/>
      <c r="CG100" s="1069"/>
      <c r="CH100" s="1069"/>
      <c r="CI100" s="1069"/>
      <c r="CJ100" s="1069"/>
      <c r="CK100" s="1069"/>
      <c r="CL100" s="1069"/>
      <c r="CM100" s="1069"/>
      <c r="CN100" s="1069"/>
      <c r="CO100" s="1069"/>
      <c r="CP100" s="1069"/>
      <c r="CQ100" s="1069"/>
      <c r="CR100" s="1069"/>
      <c r="CS100" s="1069"/>
      <c r="CT100" s="1069"/>
      <c r="CU100" s="1069"/>
      <c r="CV100" s="377"/>
      <c r="CW100" s="377"/>
      <c r="CX100" s="377"/>
      <c r="CY100" s="377"/>
      <c r="CZ100" s="377"/>
      <c r="DA100" s="377"/>
    </row>
    <row r="101" spans="1:105" ht="3.2" customHeight="1">
      <c r="A101" s="1169"/>
      <c r="B101" s="1169"/>
      <c r="C101" s="1169"/>
      <c r="D101" s="256"/>
      <c r="E101" s="257"/>
      <c r="F101" s="257"/>
      <c r="G101" s="257"/>
      <c r="H101" s="257"/>
      <c r="I101" s="12"/>
      <c r="J101" s="1107"/>
      <c r="K101" s="1137"/>
      <c r="L101" s="1138"/>
      <c r="M101" s="1139"/>
      <c r="N101" s="1134"/>
      <c r="O101" s="1021"/>
      <c r="P101" s="1021"/>
      <c r="Q101" s="1021"/>
      <c r="R101" s="1021"/>
      <c r="S101" s="1021"/>
      <c r="T101" s="1021"/>
      <c r="U101" s="1021"/>
      <c r="V101" s="1021"/>
      <c r="W101" s="1021"/>
      <c r="X101" s="1021"/>
      <c r="Y101" s="1021"/>
      <c r="Z101" s="1021"/>
      <c r="AA101" s="1021"/>
      <c r="AB101" s="1021"/>
      <c r="AC101" s="1132"/>
      <c r="AD101" s="1079"/>
      <c r="AE101" s="1080"/>
      <c r="AF101" s="1080"/>
      <c r="AG101" s="1080"/>
      <c r="AH101" s="1080"/>
      <c r="AI101" s="1080"/>
      <c r="AJ101" s="1080"/>
      <c r="AK101" s="1080"/>
      <c r="AL101" s="1081"/>
      <c r="AM101" s="1021"/>
      <c r="AN101" s="1021"/>
      <c r="AO101" s="1021"/>
      <c r="AP101" s="1021"/>
      <c r="AQ101" s="1021"/>
      <c r="AR101" s="1021"/>
      <c r="AS101" s="1021"/>
      <c r="AT101" s="1021"/>
      <c r="AU101" s="1021"/>
      <c r="AV101" s="1021"/>
      <c r="AW101" s="1347"/>
      <c r="AX101" s="1348"/>
      <c r="BA101" s="1463"/>
      <c r="BB101" s="1464"/>
      <c r="BC101" s="1464"/>
      <c r="BD101" s="1465"/>
      <c r="BE101" s="1067"/>
      <c r="BF101" s="1067"/>
      <c r="BG101" s="1067"/>
      <c r="BH101" s="1067"/>
      <c r="BI101" s="1067"/>
      <c r="BJ101" s="1067"/>
      <c r="BK101" s="1067"/>
      <c r="BL101" s="1067"/>
      <c r="BM101" s="1067"/>
      <c r="BN101" s="1067"/>
      <c r="BO101" s="1067"/>
      <c r="BP101" s="1067"/>
      <c r="BQ101" s="1067"/>
      <c r="BR101" s="1067"/>
      <c r="BS101" s="1067"/>
      <c r="BT101" s="1068"/>
      <c r="BU101" s="1068"/>
      <c r="BV101" s="1068"/>
      <c r="BW101" s="1069"/>
      <c r="BX101" s="1069"/>
      <c r="BY101" s="1069"/>
      <c r="BZ101" s="1069"/>
      <c r="CA101" s="1069"/>
      <c r="CB101" s="1069"/>
      <c r="CC101" s="1069"/>
      <c r="CD101" s="1069"/>
      <c r="CE101" s="1069"/>
      <c r="CF101" s="1069"/>
      <c r="CG101" s="1069"/>
      <c r="CH101" s="1069"/>
      <c r="CI101" s="1069"/>
      <c r="CJ101" s="1069"/>
      <c r="CK101" s="1069"/>
      <c r="CL101" s="1069"/>
      <c r="CM101" s="1069"/>
      <c r="CN101" s="1069"/>
      <c r="CO101" s="1069"/>
      <c r="CP101" s="1069"/>
      <c r="CQ101" s="1069"/>
      <c r="CR101" s="1069"/>
      <c r="CS101" s="1069"/>
      <c r="CT101" s="1069"/>
      <c r="CU101" s="1069"/>
      <c r="CV101" s="377"/>
      <c r="CW101" s="377"/>
      <c r="CX101" s="377"/>
      <c r="CY101" s="377"/>
      <c r="CZ101" s="377"/>
      <c r="DA101" s="377"/>
    </row>
    <row r="102" spans="1:105" ht="3.2" customHeight="1">
      <c r="A102" s="1169"/>
      <c r="B102" s="1169"/>
      <c r="C102" s="1169"/>
      <c r="D102" s="1079" t="s">
        <v>40</v>
      </c>
      <c r="E102" s="1080"/>
      <c r="F102" s="1080"/>
      <c r="G102" s="1080"/>
      <c r="H102" s="1080"/>
      <c r="I102" s="1081"/>
      <c r="J102" s="1107"/>
      <c r="K102" s="1137"/>
      <c r="L102" s="1138"/>
      <c r="M102" s="1139"/>
      <c r="N102" s="1135"/>
      <c r="O102" s="1136"/>
      <c r="P102" s="1136"/>
      <c r="Q102" s="1136"/>
      <c r="R102" s="1136"/>
      <c r="S102" s="1136"/>
      <c r="T102" s="1136"/>
      <c r="U102" s="1136"/>
      <c r="V102" s="1136"/>
      <c r="W102" s="1136"/>
      <c r="X102" s="1136"/>
      <c r="Y102" s="1136"/>
      <c r="Z102" s="1136"/>
      <c r="AA102" s="1136"/>
      <c r="AB102" s="1136"/>
      <c r="AC102" s="1492"/>
      <c r="AD102" s="1082"/>
      <c r="AE102" s="1083"/>
      <c r="AF102" s="1083"/>
      <c r="AG102" s="1083"/>
      <c r="AH102" s="1083"/>
      <c r="AI102" s="1083"/>
      <c r="AJ102" s="1083"/>
      <c r="AK102" s="1083"/>
      <c r="AL102" s="1084"/>
      <c r="AM102" s="1136"/>
      <c r="AN102" s="1136"/>
      <c r="AO102" s="1136"/>
      <c r="AP102" s="1136"/>
      <c r="AQ102" s="1136"/>
      <c r="AR102" s="1136"/>
      <c r="AS102" s="1136"/>
      <c r="AT102" s="1136"/>
      <c r="AU102" s="1136"/>
      <c r="AV102" s="1136"/>
      <c r="AW102" s="1349"/>
      <c r="AX102" s="1350"/>
      <c r="BA102" s="1463"/>
      <c r="BB102" s="1464"/>
      <c r="BC102" s="1464"/>
      <c r="BD102" s="1465"/>
      <c r="BE102" s="1493" t="s">
        <v>753</v>
      </c>
      <c r="BF102" s="1493"/>
      <c r="BG102" s="1493"/>
      <c r="BH102" s="1494" t="s">
        <v>748</v>
      </c>
      <c r="BI102" s="1495"/>
      <c r="BJ102" s="1495"/>
      <c r="BK102" s="1495"/>
      <c r="BL102" s="1495"/>
      <c r="BM102" s="1495"/>
      <c r="BN102" s="1495"/>
      <c r="BO102" s="1495"/>
      <c r="BP102" s="1495"/>
      <c r="BQ102" s="1495"/>
      <c r="BR102" s="1495"/>
      <c r="BS102" s="1496"/>
      <c r="BT102" s="1068" t="s">
        <v>795</v>
      </c>
      <c r="BU102" s="1068"/>
      <c r="BV102" s="1068"/>
      <c r="BW102" s="1069" t="str">
        <f>IF(BW54="","",'計算シート（非表示）'!B151)</f>
        <v/>
      </c>
      <c r="BX102" s="1069"/>
      <c r="BY102" s="1069"/>
      <c r="BZ102" s="1069"/>
      <c r="CA102" s="1069"/>
      <c r="CB102" s="1069"/>
      <c r="CC102" s="1069"/>
      <c r="CD102" s="1069"/>
      <c r="CE102" s="1069"/>
      <c r="CF102" s="1069"/>
      <c r="CG102" s="1069"/>
      <c r="CH102" s="1069"/>
      <c r="CI102" s="1069"/>
      <c r="CJ102" s="1069"/>
      <c r="CK102" s="1069"/>
      <c r="CL102" s="1069"/>
      <c r="CM102" s="1069"/>
      <c r="CN102" s="1069"/>
      <c r="CO102" s="1069"/>
      <c r="CP102" s="1069"/>
      <c r="CQ102" s="1069"/>
      <c r="CR102" s="1069"/>
      <c r="CS102" s="1069"/>
      <c r="CT102" s="1069"/>
      <c r="CU102" s="1069"/>
      <c r="CV102" s="377"/>
      <c r="CW102" s="377"/>
      <c r="CX102" s="377"/>
      <c r="CY102" s="377"/>
      <c r="CZ102" s="377"/>
      <c r="DA102" s="377"/>
    </row>
    <row r="103" spans="1:105" ht="3.2" customHeight="1">
      <c r="A103" s="1169"/>
      <c r="B103" s="1169"/>
      <c r="C103" s="1169"/>
      <c r="D103" s="1079"/>
      <c r="E103" s="1080"/>
      <c r="F103" s="1080"/>
      <c r="G103" s="1080"/>
      <c r="H103" s="1080"/>
      <c r="I103" s="1081"/>
      <c r="J103" s="1107"/>
      <c r="K103" s="1503" t="s">
        <v>641</v>
      </c>
      <c r="L103" s="1504"/>
      <c r="M103" s="1504"/>
      <c r="N103" s="1504"/>
      <c r="O103" s="1504"/>
      <c r="P103" s="1505"/>
      <c r="Q103" s="1133"/>
      <c r="R103" s="1020"/>
      <c r="S103" s="1020"/>
      <c r="T103" s="1020"/>
      <c r="U103" s="1020"/>
      <c r="V103" s="1020"/>
      <c r="W103" s="1020"/>
      <c r="X103" s="1020"/>
      <c r="Y103" s="1020"/>
      <c r="Z103" s="1020"/>
      <c r="AA103" s="1020"/>
      <c r="AB103" s="1020"/>
      <c r="AC103" s="1020"/>
      <c r="AD103" s="1020"/>
      <c r="AE103" s="1020"/>
      <c r="AF103" s="1020"/>
      <c r="AG103" s="1020"/>
      <c r="AH103" s="1020"/>
      <c r="AI103" s="1020"/>
      <c r="AJ103" s="1020"/>
      <c r="AK103" s="1020"/>
      <c r="AL103" s="1020"/>
      <c r="AM103" s="1022"/>
      <c r="AN103" s="1023"/>
      <c r="AO103" s="1023"/>
      <c r="AP103" s="1023"/>
      <c r="AQ103" s="1023"/>
      <c r="AR103" s="1023"/>
      <c r="AS103" s="1023"/>
      <c r="AT103" s="1023"/>
      <c r="AU103" s="1023"/>
      <c r="AV103" s="1023"/>
      <c r="AW103" s="1023"/>
      <c r="AX103" s="1024"/>
      <c r="BA103" s="1463"/>
      <c r="BB103" s="1464"/>
      <c r="BC103" s="1464"/>
      <c r="BD103" s="1465"/>
      <c r="BE103" s="1493"/>
      <c r="BF103" s="1493"/>
      <c r="BG103" s="1493"/>
      <c r="BH103" s="1497"/>
      <c r="BI103" s="1498"/>
      <c r="BJ103" s="1498"/>
      <c r="BK103" s="1498"/>
      <c r="BL103" s="1498"/>
      <c r="BM103" s="1498"/>
      <c r="BN103" s="1498"/>
      <c r="BO103" s="1498"/>
      <c r="BP103" s="1498"/>
      <c r="BQ103" s="1498"/>
      <c r="BR103" s="1498"/>
      <c r="BS103" s="1499"/>
      <c r="BT103" s="1068"/>
      <c r="BU103" s="1068"/>
      <c r="BV103" s="1068"/>
      <c r="BW103" s="1069"/>
      <c r="BX103" s="1069"/>
      <c r="BY103" s="1069"/>
      <c r="BZ103" s="1069"/>
      <c r="CA103" s="1069"/>
      <c r="CB103" s="1069"/>
      <c r="CC103" s="1069"/>
      <c r="CD103" s="1069"/>
      <c r="CE103" s="1069"/>
      <c r="CF103" s="1069"/>
      <c r="CG103" s="1069"/>
      <c r="CH103" s="1069"/>
      <c r="CI103" s="1069"/>
      <c r="CJ103" s="1069"/>
      <c r="CK103" s="1069"/>
      <c r="CL103" s="1069"/>
      <c r="CM103" s="1069"/>
      <c r="CN103" s="1069"/>
      <c r="CO103" s="1069"/>
      <c r="CP103" s="1069"/>
      <c r="CQ103" s="1069"/>
      <c r="CR103" s="1069"/>
      <c r="CS103" s="1069"/>
      <c r="CT103" s="1069"/>
      <c r="CU103" s="1069"/>
      <c r="CV103" s="377"/>
      <c r="CW103" s="377"/>
      <c r="CX103" s="377"/>
      <c r="CY103" s="377"/>
      <c r="CZ103" s="377"/>
      <c r="DA103" s="377"/>
    </row>
    <row r="104" spans="1:105" ht="3.2" customHeight="1">
      <c r="A104" s="1169"/>
      <c r="B104" s="1169"/>
      <c r="C104" s="1169"/>
      <c r="D104" s="1079"/>
      <c r="E104" s="1080"/>
      <c r="F104" s="1080"/>
      <c r="G104" s="1080"/>
      <c r="H104" s="1080"/>
      <c r="I104" s="1081"/>
      <c r="J104" s="1107"/>
      <c r="K104" s="1506"/>
      <c r="L104" s="1507"/>
      <c r="M104" s="1507"/>
      <c r="N104" s="1507"/>
      <c r="O104" s="1507"/>
      <c r="P104" s="1508"/>
      <c r="Q104" s="1134"/>
      <c r="R104" s="1021"/>
      <c r="S104" s="1021"/>
      <c r="T104" s="1021"/>
      <c r="U104" s="1021"/>
      <c r="V104" s="1021"/>
      <c r="W104" s="1021"/>
      <c r="X104" s="1021"/>
      <c r="Y104" s="1021"/>
      <c r="Z104" s="1021"/>
      <c r="AA104" s="1021"/>
      <c r="AB104" s="1021"/>
      <c r="AC104" s="1021"/>
      <c r="AD104" s="1021"/>
      <c r="AE104" s="1021"/>
      <c r="AF104" s="1021"/>
      <c r="AG104" s="1021"/>
      <c r="AH104" s="1021"/>
      <c r="AI104" s="1021"/>
      <c r="AJ104" s="1021"/>
      <c r="AK104" s="1021"/>
      <c r="AL104" s="1021"/>
      <c r="AM104" s="1025"/>
      <c r="AN104" s="1026"/>
      <c r="AO104" s="1026"/>
      <c r="AP104" s="1026"/>
      <c r="AQ104" s="1026"/>
      <c r="AR104" s="1026"/>
      <c r="AS104" s="1026"/>
      <c r="AT104" s="1026"/>
      <c r="AU104" s="1026"/>
      <c r="AV104" s="1026"/>
      <c r="AW104" s="1026"/>
      <c r="AX104" s="1027"/>
      <c r="BA104" s="1463"/>
      <c r="BB104" s="1464"/>
      <c r="BC104" s="1464"/>
      <c r="BD104" s="1465"/>
      <c r="BE104" s="1493"/>
      <c r="BF104" s="1493"/>
      <c r="BG104" s="1493"/>
      <c r="BH104" s="1497"/>
      <c r="BI104" s="1498"/>
      <c r="BJ104" s="1498"/>
      <c r="BK104" s="1498"/>
      <c r="BL104" s="1498"/>
      <c r="BM104" s="1498"/>
      <c r="BN104" s="1498"/>
      <c r="BO104" s="1498"/>
      <c r="BP104" s="1498"/>
      <c r="BQ104" s="1498"/>
      <c r="BR104" s="1498"/>
      <c r="BS104" s="1499"/>
      <c r="BT104" s="1068"/>
      <c r="BU104" s="1068"/>
      <c r="BV104" s="1068"/>
      <c r="BW104" s="1069"/>
      <c r="BX104" s="1069"/>
      <c r="BY104" s="1069"/>
      <c r="BZ104" s="1069"/>
      <c r="CA104" s="1069"/>
      <c r="CB104" s="1069"/>
      <c r="CC104" s="1069"/>
      <c r="CD104" s="1069"/>
      <c r="CE104" s="1069"/>
      <c r="CF104" s="1069"/>
      <c r="CG104" s="1069"/>
      <c r="CH104" s="1069"/>
      <c r="CI104" s="1069"/>
      <c r="CJ104" s="1069"/>
      <c r="CK104" s="1069"/>
      <c r="CL104" s="1069"/>
      <c r="CM104" s="1069"/>
      <c r="CN104" s="1069"/>
      <c r="CO104" s="1069"/>
      <c r="CP104" s="1069"/>
      <c r="CQ104" s="1069"/>
      <c r="CR104" s="1069"/>
      <c r="CS104" s="1069"/>
      <c r="CT104" s="1069"/>
      <c r="CU104" s="1069"/>
      <c r="CV104" s="377"/>
      <c r="CW104" s="377"/>
      <c r="CX104" s="377"/>
      <c r="CY104" s="377"/>
      <c r="CZ104" s="377"/>
      <c r="DA104" s="377"/>
    </row>
    <row r="105" spans="1:105" ht="3.2" customHeight="1">
      <c r="A105" s="1169"/>
      <c r="B105" s="1169"/>
      <c r="C105" s="1169"/>
      <c r="D105" s="1079"/>
      <c r="E105" s="1080"/>
      <c r="F105" s="1080"/>
      <c r="G105" s="1080"/>
      <c r="H105" s="1080"/>
      <c r="I105" s="1081"/>
      <c r="J105" s="1108"/>
      <c r="K105" s="1509"/>
      <c r="L105" s="1510"/>
      <c r="M105" s="1510"/>
      <c r="N105" s="1510"/>
      <c r="O105" s="1510"/>
      <c r="P105" s="1511"/>
      <c r="Q105" s="352"/>
      <c r="R105" s="352"/>
      <c r="S105" s="1512"/>
      <c r="T105" s="1512"/>
      <c r="U105" s="1512"/>
      <c r="V105" s="1513"/>
      <c r="W105" s="1492"/>
      <c r="X105" s="1512"/>
      <c r="Y105" s="1512"/>
      <c r="Z105" s="1512"/>
      <c r="AA105" s="1512"/>
      <c r="AB105" s="1512"/>
      <c r="AC105" s="1512"/>
      <c r="AD105" s="1513"/>
      <c r="AE105" s="1492"/>
      <c r="AF105" s="1512"/>
      <c r="AG105" s="1512"/>
      <c r="AH105" s="1512"/>
      <c r="AI105" s="1512"/>
      <c r="AJ105" s="1512"/>
      <c r="AK105" s="1135"/>
      <c r="AL105" s="1136"/>
      <c r="AM105" s="1028"/>
      <c r="AN105" s="1029"/>
      <c r="AO105" s="1029"/>
      <c r="AP105" s="1029"/>
      <c r="AQ105" s="1029"/>
      <c r="AR105" s="1029"/>
      <c r="AS105" s="1029"/>
      <c r="AT105" s="1029"/>
      <c r="AU105" s="1029"/>
      <c r="AV105" s="1029"/>
      <c r="AW105" s="1029"/>
      <c r="AX105" s="1030"/>
      <c r="BA105" s="1463"/>
      <c r="BB105" s="1464"/>
      <c r="BC105" s="1464"/>
      <c r="BD105" s="1465"/>
      <c r="BE105" s="1493"/>
      <c r="BF105" s="1493"/>
      <c r="BG105" s="1493"/>
      <c r="BH105" s="1500"/>
      <c r="BI105" s="1501"/>
      <c r="BJ105" s="1501"/>
      <c r="BK105" s="1501"/>
      <c r="BL105" s="1501"/>
      <c r="BM105" s="1501"/>
      <c r="BN105" s="1501"/>
      <c r="BO105" s="1501"/>
      <c r="BP105" s="1501"/>
      <c r="BQ105" s="1501"/>
      <c r="BR105" s="1501"/>
      <c r="BS105" s="1502"/>
      <c r="BT105" s="1068"/>
      <c r="BU105" s="1068"/>
      <c r="BV105" s="1068"/>
      <c r="BW105" s="1069"/>
      <c r="BX105" s="1069"/>
      <c r="BY105" s="1069"/>
      <c r="BZ105" s="1069"/>
      <c r="CA105" s="1069"/>
      <c r="CB105" s="1069"/>
      <c r="CC105" s="1069"/>
      <c r="CD105" s="1069"/>
      <c r="CE105" s="1069"/>
      <c r="CF105" s="1069"/>
      <c r="CG105" s="1069"/>
      <c r="CH105" s="1069"/>
      <c r="CI105" s="1069"/>
      <c r="CJ105" s="1069"/>
      <c r="CK105" s="1069"/>
      <c r="CL105" s="1069"/>
      <c r="CM105" s="1069"/>
      <c r="CN105" s="1069"/>
      <c r="CO105" s="1069"/>
      <c r="CP105" s="1069"/>
      <c r="CQ105" s="1069"/>
      <c r="CR105" s="1069"/>
      <c r="CS105" s="1069"/>
      <c r="CT105" s="1069"/>
      <c r="CU105" s="1069"/>
      <c r="CV105" s="377"/>
      <c r="CW105" s="377"/>
      <c r="CX105" s="377"/>
      <c r="CY105" s="377"/>
      <c r="CZ105" s="377"/>
      <c r="DA105" s="377"/>
    </row>
    <row r="106" spans="1:105" ht="3.2" customHeight="1">
      <c r="A106" s="1169"/>
      <c r="B106" s="1169"/>
      <c r="C106" s="1169"/>
      <c r="D106" s="1079"/>
      <c r="E106" s="1080"/>
      <c r="F106" s="1080"/>
      <c r="G106" s="1080"/>
      <c r="H106" s="1080"/>
      <c r="I106" s="1081"/>
      <c r="J106" s="1106">
        <v>2</v>
      </c>
      <c r="K106" s="1503" t="s">
        <v>645</v>
      </c>
      <c r="L106" s="1504"/>
      <c r="M106" s="1505"/>
      <c r="N106" s="1133"/>
      <c r="O106" s="1020"/>
      <c r="P106" s="1020"/>
      <c r="Q106" s="1020"/>
      <c r="R106" s="1020"/>
      <c r="S106" s="1020"/>
      <c r="T106" s="1020"/>
      <c r="U106" s="1020"/>
      <c r="V106" s="1020"/>
      <c r="W106" s="1020"/>
      <c r="X106" s="1020"/>
      <c r="Y106" s="1020"/>
      <c r="Z106" s="1020"/>
      <c r="AA106" s="1020"/>
      <c r="AB106" s="1020"/>
      <c r="AC106" s="1037"/>
      <c r="AD106" s="1076" t="s">
        <v>38</v>
      </c>
      <c r="AE106" s="1077"/>
      <c r="AF106" s="1077"/>
      <c r="AG106" s="1077"/>
      <c r="AH106" s="1077"/>
      <c r="AI106" s="1077"/>
      <c r="AJ106" s="1077"/>
      <c r="AK106" s="1077"/>
      <c r="AL106" s="1078"/>
      <c r="AM106" s="1339" t="str">
        <f>IF(N109="","",IF(入力シート!C170&lt;&gt;"",IF(OR(入力シート!T170='計算シート（非表示）'!A256,入力シート!T170='計算シート（非表示）'!B256,入力シート!T170='計算シート（非表示）'!C256,入力シート!T170='計算シート（非表示）'!D256),"特障","普障"),""))</f>
        <v/>
      </c>
      <c r="AN106" s="1340"/>
      <c r="AO106" s="1340"/>
      <c r="AP106" s="1340"/>
      <c r="AQ106" s="1340"/>
      <c r="AR106" s="1340"/>
      <c r="AS106" s="1340"/>
      <c r="AT106" s="1340"/>
      <c r="AU106" s="1340"/>
      <c r="AV106" s="1340"/>
      <c r="AW106" s="1345" t="s">
        <v>39</v>
      </c>
      <c r="AX106" s="1346"/>
      <c r="BA106" s="1463"/>
      <c r="BB106" s="1464"/>
      <c r="BC106" s="1464"/>
      <c r="BD106" s="1465"/>
      <c r="BE106" s="1493"/>
      <c r="BF106" s="1493"/>
      <c r="BG106" s="1493"/>
      <c r="BH106" s="1067" t="s">
        <v>766</v>
      </c>
      <c r="BI106" s="1067"/>
      <c r="BJ106" s="1067"/>
      <c r="BK106" s="1067"/>
      <c r="BL106" s="1067"/>
      <c r="BM106" s="1067"/>
      <c r="BN106" s="1067"/>
      <c r="BO106" s="1067"/>
      <c r="BP106" s="1067"/>
      <c r="BQ106" s="1067"/>
      <c r="BR106" s="1067"/>
      <c r="BS106" s="1067"/>
      <c r="BT106" s="1068" t="s">
        <v>796</v>
      </c>
      <c r="BU106" s="1068"/>
      <c r="BV106" s="1068"/>
      <c r="BW106" s="1069" t="str">
        <f>IF(BW58="","",'計算シート（非表示）'!B163)</f>
        <v/>
      </c>
      <c r="BX106" s="1069"/>
      <c r="BY106" s="1069"/>
      <c r="BZ106" s="1069"/>
      <c r="CA106" s="1069"/>
      <c r="CB106" s="1069"/>
      <c r="CC106" s="1069"/>
      <c r="CD106" s="1069"/>
      <c r="CE106" s="1069"/>
      <c r="CF106" s="1069"/>
      <c r="CG106" s="1069"/>
      <c r="CH106" s="1069"/>
      <c r="CI106" s="1069"/>
      <c r="CJ106" s="1069"/>
      <c r="CK106" s="1069"/>
      <c r="CL106" s="1069"/>
      <c r="CM106" s="1069"/>
      <c r="CN106" s="1069"/>
      <c r="CO106" s="1069"/>
      <c r="CP106" s="1069"/>
      <c r="CQ106" s="1069"/>
      <c r="CR106" s="1069"/>
      <c r="CS106" s="1069"/>
      <c r="CT106" s="1069"/>
      <c r="CU106" s="1069"/>
      <c r="CV106" s="377"/>
      <c r="CW106" s="377"/>
      <c r="CX106" s="377"/>
      <c r="CY106" s="377"/>
      <c r="CZ106" s="377"/>
      <c r="DA106" s="377"/>
    </row>
    <row r="107" spans="1:105" ht="3.2" customHeight="1">
      <c r="A107" s="1169"/>
      <c r="B107" s="1169"/>
      <c r="C107" s="1169"/>
      <c r="D107" s="1079"/>
      <c r="E107" s="1080"/>
      <c r="F107" s="1080"/>
      <c r="G107" s="1080"/>
      <c r="H107" s="1080"/>
      <c r="I107" s="1081"/>
      <c r="J107" s="1107"/>
      <c r="K107" s="1506"/>
      <c r="L107" s="1507"/>
      <c r="M107" s="1508"/>
      <c r="N107" s="1134"/>
      <c r="O107" s="1021"/>
      <c r="P107" s="1021"/>
      <c r="Q107" s="1021"/>
      <c r="R107" s="1021"/>
      <c r="S107" s="1021"/>
      <c r="T107" s="1021"/>
      <c r="U107" s="1021"/>
      <c r="V107" s="1021"/>
      <c r="W107" s="1021"/>
      <c r="X107" s="1021"/>
      <c r="Y107" s="1021"/>
      <c r="Z107" s="1021"/>
      <c r="AA107" s="1021"/>
      <c r="AB107" s="1021"/>
      <c r="AC107" s="1132"/>
      <c r="AD107" s="1079"/>
      <c r="AE107" s="1080"/>
      <c r="AF107" s="1080"/>
      <c r="AG107" s="1080"/>
      <c r="AH107" s="1080"/>
      <c r="AI107" s="1080"/>
      <c r="AJ107" s="1080"/>
      <c r="AK107" s="1080"/>
      <c r="AL107" s="1081"/>
      <c r="AM107" s="1341"/>
      <c r="AN107" s="1342"/>
      <c r="AO107" s="1342"/>
      <c r="AP107" s="1342"/>
      <c r="AQ107" s="1342"/>
      <c r="AR107" s="1342"/>
      <c r="AS107" s="1342"/>
      <c r="AT107" s="1342"/>
      <c r="AU107" s="1342"/>
      <c r="AV107" s="1342"/>
      <c r="AW107" s="1347"/>
      <c r="AX107" s="1348"/>
      <c r="BA107" s="1463"/>
      <c r="BB107" s="1464"/>
      <c r="BC107" s="1464"/>
      <c r="BD107" s="1465"/>
      <c r="BE107" s="1493"/>
      <c r="BF107" s="1493"/>
      <c r="BG107" s="1493"/>
      <c r="BH107" s="1067"/>
      <c r="BI107" s="1067"/>
      <c r="BJ107" s="1067"/>
      <c r="BK107" s="1067"/>
      <c r="BL107" s="1067"/>
      <c r="BM107" s="1067"/>
      <c r="BN107" s="1067"/>
      <c r="BO107" s="1067"/>
      <c r="BP107" s="1067"/>
      <c r="BQ107" s="1067"/>
      <c r="BR107" s="1067"/>
      <c r="BS107" s="1067"/>
      <c r="BT107" s="1068"/>
      <c r="BU107" s="1068"/>
      <c r="BV107" s="1068"/>
      <c r="BW107" s="1069"/>
      <c r="BX107" s="1069"/>
      <c r="BY107" s="1069"/>
      <c r="BZ107" s="1069"/>
      <c r="CA107" s="1069"/>
      <c r="CB107" s="1069"/>
      <c r="CC107" s="1069"/>
      <c r="CD107" s="1069"/>
      <c r="CE107" s="1069"/>
      <c r="CF107" s="1069"/>
      <c r="CG107" s="1069"/>
      <c r="CH107" s="1069"/>
      <c r="CI107" s="1069"/>
      <c r="CJ107" s="1069"/>
      <c r="CK107" s="1069"/>
      <c r="CL107" s="1069"/>
      <c r="CM107" s="1069"/>
      <c r="CN107" s="1069"/>
      <c r="CO107" s="1069"/>
      <c r="CP107" s="1069"/>
      <c r="CQ107" s="1069"/>
      <c r="CR107" s="1069"/>
      <c r="CS107" s="1069"/>
      <c r="CT107" s="1069"/>
      <c r="CU107" s="1069"/>
      <c r="CV107" s="377"/>
      <c r="CW107" s="377"/>
      <c r="CX107" s="377"/>
      <c r="CY107" s="377"/>
      <c r="CZ107" s="377"/>
      <c r="DA107" s="377"/>
    </row>
    <row r="108" spans="1:105" ht="3.2" customHeight="1">
      <c r="A108" s="1169"/>
      <c r="B108" s="1169"/>
      <c r="C108" s="1169"/>
      <c r="D108" s="1079"/>
      <c r="E108" s="1080"/>
      <c r="F108" s="1080"/>
      <c r="G108" s="1080"/>
      <c r="H108" s="1080"/>
      <c r="I108" s="1081"/>
      <c r="J108" s="1107"/>
      <c r="K108" s="1509"/>
      <c r="L108" s="1510"/>
      <c r="M108" s="1511"/>
      <c r="N108" s="1135"/>
      <c r="O108" s="1136"/>
      <c r="P108" s="1136"/>
      <c r="Q108" s="1136"/>
      <c r="R108" s="1136"/>
      <c r="S108" s="1136"/>
      <c r="T108" s="1136"/>
      <c r="U108" s="1136"/>
      <c r="V108" s="1136"/>
      <c r="W108" s="1136"/>
      <c r="X108" s="1136"/>
      <c r="Y108" s="1136"/>
      <c r="Z108" s="1136"/>
      <c r="AA108" s="1136"/>
      <c r="AB108" s="1136"/>
      <c r="AC108" s="1492"/>
      <c r="AD108" s="1079"/>
      <c r="AE108" s="1080"/>
      <c r="AF108" s="1080"/>
      <c r="AG108" s="1080"/>
      <c r="AH108" s="1080"/>
      <c r="AI108" s="1080"/>
      <c r="AJ108" s="1080"/>
      <c r="AK108" s="1080"/>
      <c r="AL108" s="1081"/>
      <c r="AM108" s="1341"/>
      <c r="AN108" s="1342"/>
      <c r="AO108" s="1342"/>
      <c r="AP108" s="1342"/>
      <c r="AQ108" s="1342"/>
      <c r="AR108" s="1342"/>
      <c r="AS108" s="1342"/>
      <c r="AT108" s="1342"/>
      <c r="AU108" s="1342"/>
      <c r="AV108" s="1342"/>
      <c r="AW108" s="1347"/>
      <c r="AX108" s="1348"/>
      <c r="BA108" s="1463"/>
      <c r="BB108" s="1464"/>
      <c r="BC108" s="1464"/>
      <c r="BD108" s="1465"/>
      <c r="BE108" s="1493"/>
      <c r="BF108" s="1493"/>
      <c r="BG108" s="1493"/>
      <c r="BH108" s="1067"/>
      <c r="BI108" s="1067"/>
      <c r="BJ108" s="1067"/>
      <c r="BK108" s="1067"/>
      <c r="BL108" s="1067"/>
      <c r="BM108" s="1067"/>
      <c r="BN108" s="1067"/>
      <c r="BO108" s="1067"/>
      <c r="BP108" s="1067"/>
      <c r="BQ108" s="1067"/>
      <c r="BR108" s="1067"/>
      <c r="BS108" s="1067"/>
      <c r="BT108" s="1068"/>
      <c r="BU108" s="1068"/>
      <c r="BV108" s="1068"/>
      <c r="BW108" s="1069"/>
      <c r="BX108" s="1069"/>
      <c r="BY108" s="1069"/>
      <c r="BZ108" s="1069"/>
      <c r="CA108" s="1069"/>
      <c r="CB108" s="1069"/>
      <c r="CC108" s="1069"/>
      <c r="CD108" s="1069"/>
      <c r="CE108" s="1069"/>
      <c r="CF108" s="1069"/>
      <c r="CG108" s="1069"/>
      <c r="CH108" s="1069"/>
      <c r="CI108" s="1069"/>
      <c r="CJ108" s="1069"/>
      <c r="CK108" s="1069"/>
      <c r="CL108" s="1069"/>
      <c r="CM108" s="1069"/>
      <c r="CN108" s="1069"/>
      <c r="CO108" s="1069"/>
      <c r="CP108" s="1069"/>
      <c r="CQ108" s="1069"/>
      <c r="CR108" s="1069"/>
      <c r="CS108" s="1069"/>
      <c r="CT108" s="1069"/>
      <c r="CU108" s="1069"/>
      <c r="CV108" s="377"/>
      <c r="CW108" s="377"/>
      <c r="CX108" s="377"/>
      <c r="CY108" s="377"/>
      <c r="CZ108" s="377"/>
      <c r="DA108" s="377"/>
    </row>
    <row r="109" spans="1:105" ht="3.2" customHeight="1">
      <c r="A109" s="1169"/>
      <c r="B109" s="1169"/>
      <c r="C109" s="1169"/>
      <c r="D109" s="1079"/>
      <c r="E109" s="1080"/>
      <c r="F109" s="1080"/>
      <c r="G109" s="1080"/>
      <c r="H109" s="1080"/>
      <c r="I109" s="1081"/>
      <c r="J109" s="1107"/>
      <c r="K109" s="1076" t="s">
        <v>642</v>
      </c>
      <c r="L109" s="1077"/>
      <c r="M109" s="1078"/>
      <c r="N109" s="1133" t="str">
        <f>IF(AND(N98&lt;&gt;"",入力シート!C170&lt;&gt;N98),IF(AND(入力シート!C170&lt;&gt;"",入力シート!O170&lt;&gt;"",入力シート!T170&lt;&gt;""),入力シート!C170,""),"")</f>
        <v/>
      </c>
      <c r="O109" s="1020"/>
      <c r="P109" s="1020"/>
      <c r="Q109" s="1020"/>
      <c r="R109" s="1020"/>
      <c r="S109" s="1020"/>
      <c r="T109" s="1020"/>
      <c r="U109" s="1020"/>
      <c r="V109" s="1020"/>
      <c r="W109" s="1020"/>
      <c r="X109" s="1020"/>
      <c r="Y109" s="1020"/>
      <c r="Z109" s="1020"/>
      <c r="AA109" s="1020"/>
      <c r="AB109" s="1020"/>
      <c r="AC109" s="1037"/>
      <c r="AD109" s="1079"/>
      <c r="AE109" s="1080"/>
      <c r="AF109" s="1080"/>
      <c r="AG109" s="1080"/>
      <c r="AH109" s="1080"/>
      <c r="AI109" s="1080"/>
      <c r="AJ109" s="1080"/>
      <c r="AK109" s="1080"/>
      <c r="AL109" s="1081"/>
      <c r="AM109" s="1341"/>
      <c r="AN109" s="1342"/>
      <c r="AO109" s="1342"/>
      <c r="AP109" s="1342"/>
      <c r="AQ109" s="1342"/>
      <c r="AR109" s="1342"/>
      <c r="AS109" s="1342"/>
      <c r="AT109" s="1342"/>
      <c r="AU109" s="1342"/>
      <c r="AV109" s="1342"/>
      <c r="AW109" s="1347"/>
      <c r="AX109" s="1348"/>
      <c r="BA109" s="1463"/>
      <c r="BB109" s="1464"/>
      <c r="BC109" s="1464"/>
      <c r="BD109" s="1465"/>
      <c r="BE109" s="1493"/>
      <c r="BF109" s="1493"/>
      <c r="BG109" s="1493"/>
      <c r="BH109" s="1067"/>
      <c r="BI109" s="1067"/>
      <c r="BJ109" s="1067"/>
      <c r="BK109" s="1067"/>
      <c r="BL109" s="1067"/>
      <c r="BM109" s="1067"/>
      <c r="BN109" s="1067"/>
      <c r="BO109" s="1067"/>
      <c r="BP109" s="1067"/>
      <c r="BQ109" s="1067"/>
      <c r="BR109" s="1067"/>
      <c r="BS109" s="1067"/>
      <c r="BT109" s="1068"/>
      <c r="BU109" s="1068"/>
      <c r="BV109" s="1068"/>
      <c r="BW109" s="1069"/>
      <c r="BX109" s="1069"/>
      <c r="BY109" s="1069"/>
      <c r="BZ109" s="1069"/>
      <c r="CA109" s="1069"/>
      <c r="CB109" s="1069"/>
      <c r="CC109" s="1069"/>
      <c r="CD109" s="1069"/>
      <c r="CE109" s="1069"/>
      <c r="CF109" s="1069"/>
      <c r="CG109" s="1069"/>
      <c r="CH109" s="1069"/>
      <c r="CI109" s="1069"/>
      <c r="CJ109" s="1069"/>
      <c r="CK109" s="1069"/>
      <c r="CL109" s="1069"/>
      <c r="CM109" s="1069"/>
      <c r="CN109" s="1069"/>
      <c r="CO109" s="1069"/>
      <c r="CP109" s="1069"/>
      <c r="CQ109" s="1069"/>
      <c r="CR109" s="1069"/>
      <c r="CS109" s="1069"/>
      <c r="CT109" s="1069"/>
      <c r="CU109" s="1069"/>
      <c r="CV109" s="377"/>
      <c r="CW109" s="377"/>
      <c r="CX109" s="377"/>
      <c r="CY109" s="377"/>
      <c r="CZ109" s="377"/>
      <c r="DA109" s="377"/>
    </row>
    <row r="110" spans="1:105" ht="3.2" customHeight="1">
      <c r="A110" s="1169"/>
      <c r="B110" s="1169"/>
      <c r="C110" s="1169"/>
      <c r="D110" s="1079"/>
      <c r="E110" s="1080"/>
      <c r="F110" s="1080"/>
      <c r="G110" s="1080"/>
      <c r="H110" s="1080"/>
      <c r="I110" s="1081"/>
      <c r="J110" s="1107"/>
      <c r="K110" s="1079"/>
      <c r="L110" s="1080"/>
      <c r="M110" s="1081"/>
      <c r="N110" s="1134"/>
      <c r="O110" s="1021"/>
      <c r="P110" s="1021"/>
      <c r="Q110" s="1021"/>
      <c r="R110" s="1021"/>
      <c r="S110" s="1021"/>
      <c r="T110" s="1021"/>
      <c r="U110" s="1021"/>
      <c r="V110" s="1021"/>
      <c r="W110" s="1021"/>
      <c r="X110" s="1021"/>
      <c r="Y110" s="1021"/>
      <c r="Z110" s="1021"/>
      <c r="AA110" s="1021"/>
      <c r="AB110" s="1021"/>
      <c r="AC110" s="1132"/>
      <c r="AD110" s="1079"/>
      <c r="AE110" s="1080"/>
      <c r="AF110" s="1080"/>
      <c r="AG110" s="1080"/>
      <c r="AH110" s="1080"/>
      <c r="AI110" s="1080"/>
      <c r="AJ110" s="1080"/>
      <c r="AK110" s="1080"/>
      <c r="AL110" s="1081"/>
      <c r="AM110" s="1341"/>
      <c r="AN110" s="1342"/>
      <c r="AO110" s="1342"/>
      <c r="AP110" s="1342"/>
      <c r="AQ110" s="1342"/>
      <c r="AR110" s="1342"/>
      <c r="AS110" s="1342"/>
      <c r="AT110" s="1342"/>
      <c r="AU110" s="1342"/>
      <c r="AV110" s="1342"/>
      <c r="AW110" s="1347"/>
      <c r="AX110" s="1348"/>
      <c r="BA110" s="1463"/>
      <c r="BB110" s="1464"/>
      <c r="BC110" s="1464"/>
      <c r="BD110" s="1465"/>
      <c r="BE110" s="1493"/>
      <c r="BF110" s="1493"/>
      <c r="BG110" s="1493"/>
      <c r="BH110" s="1067" t="s">
        <v>287</v>
      </c>
      <c r="BI110" s="1067"/>
      <c r="BJ110" s="1067"/>
      <c r="BK110" s="1067"/>
      <c r="BL110" s="1067"/>
      <c r="BM110" s="1067"/>
      <c r="BN110" s="1067"/>
      <c r="BO110" s="1067"/>
      <c r="BP110" s="1067"/>
      <c r="BQ110" s="1067"/>
      <c r="BR110" s="1067"/>
      <c r="BS110" s="1067"/>
      <c r="BT110" s="1068" t="s">
        <v>797</v>
      </c>
      <c r="BU110" s="1068"/>
      <c r="BV110" s="1068"/>
      <c r="BW110" s="1069" t="str">
        <f>IF(BW62="","",'計算シート（非表示）'!B165)</f>
        <v/>
      </c>
      <c r="BX110" s="1069"/>
      <c r="BY110" s="1069"/>
      <c r="BZ110" s="1069"/>
      <c r="CA110" s="1069"/>
      <c r="CB110" s="1069"/>
      <c r="CC110" s="1069"/>
      <c r="CD110" s="1069"/>
      <c r="CE110" s="1069"/>
      <c r="CF110" s="1069"/>
      <c r="CG110" s="1069"/>
      <c r="CH110" s="1069"/>
      <c r="CI110" s="1069"/>
      <c r="CJ110" s="1069"/>
      <c r="CK110" s="1069"/>
      <c r="CL110" s="1069"/>
      <c r="CM110" s="1069"/>
      <c r="CN110" s="1069"/>
      <c r="CO110" s="1069"/>
      <c r="CP110" s="1069"/>
      <c r="CQ110" s="1069"/>
      <c r="CR110" s="1069"/>
      <c r="CS110" s="1069"/>
      <c r="CT110" s="1069"/>
      <c r="CU110" s="1069"/>
      <c r="CV110" s="377"/>
      <c r="CW110" s="377"/>
      <c r="CX110" s="377"/>
      <c r="CY110" s="377"/>
      <c r="CZ110" s="377"/>
      <c r="DA110" s="377"/>
    </row>
    <row r="111" spans="1:105" ht="3.2" customHeight="1">
      <c r="A111" s="1169"/>
      <c r="B111" s="1169"/>
      <c r="C111" s="1169"/>
      <c r="D111" s="1079"/>
      <c r="E111" s="1080"/>
      <c r="F111" s="1080"/>
      <c r="G111" s="1080"/>
      <c r="H111" s="1080"/>
      <c r="I111" s="1081"/>
      <c r="J111" s="1107"/>
      <c r="K111" s="1079"/>
      <c r="L111" s="1080"/>
      <c r="M111" s="1081"/>
      <c r="N111" s="1134"/>
      <c r="O111" s="1021"/>
      <c r="P111" s="1021"/>
      <c r="Q111" s="1021"/>
      <c r="R111" s="1021"/>
      <c r="S111" s="1021"/>
      <c r="T111" s="1021"/>
      <c r="U111" s="1021"/>
      <c r="V111" s="1021"/>
      <c r="W111" s="1021"/>
      <c r="X111" s="1021"/>
      <c r="Y111" s="1021"/>
      <c r="Z111" s="1021"/>
      <c r="AA111" s="1021"/>
      <c r="AB111" s="1021"/>
      <c r="AC111" s="1132"/>
      <c r="AD111" s="1079"/>
      <c r="AE111" s="1080"/>
      <c r="AF111" s="1080"/>
      <c r="AG111" s="1080"/>
      <c r="AH111" s="1080"/>
      <c r="AI111" s="1080"/>
      <c r="AJ111" s="1080"/>
      <c r="AK111" s="1080"/>
      <c r="AL111" s="1081"/>
      <c r="AM111" s="1341"/>
      <c r="AN111" s="1342"/>
      <c r="AO111" s="1342"/>
      <c r="AP111" s="1342"/>
      <c r="AQ111" s="1342"/>
      <c r="AR111" s="1342"/>
      <c r="AS111" s="1342"/>
      <c r="AT111" s="1342"/>
      <c r="AU111" s="1342"/>
      <c r="AV111" s="1342"/>
      <c r="AW111" s="1347"/>
      <c r="AX111" s="1348"/>
      <c r="BA111" s="1463"/>
      <c r="BB111" s="1464"/>
      <c r="BC111" s="1464"/>
      <c r="BD111" s="1465"/>
      <c r="BE111" s="1493"/>
      <c r="BF111" s="1493"/>
      <c r="BG111" s="1493"/>
      <c r="BH111" s="1067"/>
      <c r="BI111" s="1067"/>
      <c r="BJ111" s="1067"/>
      <c r="BK111" s="1067"/>
      <c r="BL111" s="1067"/>
      <c r="BM111" s="1067"/>
      <c r="BN111" s="1067"/>
      <c r="BO111" s="1067"/>
      <c r="BP111" s="1067"/>
      <c r="BQ111" s="1067"/>
      <c r="BR111" s="1067"/>
      <c r="BS111" s="1067"/>
      <c r="BT111" s="1068"/>
      <c r="BU111" s="1068"/>
      <c r="BV111" s="1068"/>
      <c r="BW111" s="1069"/>
      <c r="BX111" s="1069"/>
      <c r="BY111" s="1069"/>
      <c r="BZ111" s="1069"/>
      <c r="CA111" s="1069"/>
      <c r="CB111" s="1069"/>
      <c r="CC111" s="1069"/>
      <c r="CD111" s="1069"/>
      <c r="CE111" s="1069"/>
      <c r="CF111" s="1069"/>
      <c r="CG111" s="1069"/>
      <c r="CH111" s="1069"/>
      <c r="CI111" s="1069"/>
      <c r="CJ111" s="1069"/>
      <c r="CK111" s="1069"/>
      <c r="CL111" s="1069"/>
      <c r="CM111" s="1069"/>
      <c r="CN111" s="1069"/>
      <c r="CO111" s="1069"/>
      <c r="CP111" s="1069"/>
      <c r="CQ111" s="1069"/>
      <c r="CR111" s="1069"/>
      <c r="CS111" s="1069"/>
      <c r="CT111" s="1069"/>
      <c r="CU111" s="1069"/>
      <c r="CV111" s="377"/>
      <c r="CW111" s="377"/>
      <c r="CX111" s="377"/>
      <c r="CY111" s="377"/>
      <c r="CZ111" s="377"/>
      <c r="DA111" s="377"/>
    </row>
    <row r="112" spans="1:105" ht="3.2" customHeight="1">
      <c r="A112" s="1169"/>
      <c r="B112" s="1169"/>
      <c r="C112" s="1169"/>
      <c r="D112" s="369"/>
      <c r="E112" s="370"/>
      <c r="F112" s="370"/>
      <c r="G112" s="370"/>
      <c r="H112" s="370"/>
      <c r="I112" s="371"/>
      <c r="J112" s="1107"/>
      <c r="K112" s="1079"/>
      <c r="L112" s="1080"/>
      <c r="M112" s="1081"/>
      <c r="N112" s="1134"/>
      <c r="O112" s="1021"/>
      <c r="P112" s="1021"/>
      <c r="Q112" s="1021"/>
      <c r="R112" s="1021"/>
      <c r="S112" s="1021"/>
      <c r="T112" s="1021"/>
      <c r="U112" s="1021"/>
      <c r="V112" s="1021"/>
      <c r="W112" s="1021"/>
      <c r="X112" s="1021"/>
      <c r="Y112" s="1021"/>
      <c r="Z112" s="1021"/>
      <c r="AA112" s="1021"/>
      <c r="AB112" s="1021"/>
      <c r="AC112" s="1132"/>
      <c r="AD112" s="1079"/>
      <c r="AE112" s="1080"/>
      <c r="AF112" s="1080"/>
      <c r="AG112" s="1080"/>
      <c r="AH112" s="1080"/>
      <c r="AI112" s="1080"/>
      <c r="AJ112" s="1080"/>
      <c r="AK112" s="1080"/>
      <c r="AL112" s="1081"/>
      <c r="AM112" s="1341"/>
      <c r="AN112" s="1342"/>
      <c r="AO112" s="1342"/>
      <c r="AP112" s="1342"/>
      <c r="AQ112" s="1342"/>
      <c r="AR112" s="1342"/>
      <c r="AS112" s="1342"/>
      <c r="AT112" s="1342"/>
      <c r="AU112" s="1342"/>
      <c r="AV112" s="1342"/>
      <c r="AW112" s="1347"/>
      <c r="AX112" s="1348"/>
      <c r="BA112" s="1463"/>
      <c r="BB112" s="1464"/>
      <c r="BC112" s="1464"/>
      <c r="BD112" s="1465"/>
      <c r="BE112" s="1493"/>
      <c r="BF112" s="1493"/>
      <c r="BG112" s="1493"/>
      <c r="BH112" s="1067"/>
      <c r="BI112" s="1067"/>
      <c r="BJ112" s="1067"/>
      <c r="BK112" s="1067"/>
      <c r="BL112" s="1067"/>
      <c r="BM112" s="1067"/>
      <c r="BN112" s="1067"/>
      <c r="BO112" s="1067"/>
      <c r="BP112" s="1067"/>
      <c r="BQ112" s="1067"/>
      <c r="BR112" s="1067"/>
      <c r="BS112" s="1067"/>
      <c r="BT112" s="1068"/>
      <c r="BU112" s="1068"/>
      <c r="BV112" s="1068"/>
      <c r="BW112" s="1069"/>
      <c r="BX112" s="1069"/>
      <c r="BY112" s="1069"/>
      <c r="BZ112" s="1069"/>
      <c r="CA112" s="1069"/>
      <c r="CB112" s="1069"/>
      <c r="CC112" s="1069"/>
      <c r="CD112" s="1069"/>
      <c r="CE112" s="1069"/>
      <c r="CF112" s="1069"/>
      <c r="CG112" s="1069"/>
      <c r="CH112" s="1069"/>
      <c r="CI112" s="1069"/>
      <c r="CJ112" s="1069"/>
      <c r="CK112" s="1069"/>
      <c r="CL112" s="1069"/>
      <c r="CM112" s="1069"/>
      <c r="CN112" s="1069"/>
      <c r="CO112" s="1069"/>
      <c r="CP112" s="1069"/>
      <c r="CQ112" s="1069"/>
      <c r="CR112" s="1069"/>
      <c r="CS112" s="1069"/>
      <c r="CT112" s="1069"/>
      <c r="CU112" s="1069"/>
      <c r="CV112" s="377"/>
      <c r="CW112" s="377"/>
      <c r="CX112" s="377"/>
      <c r="CY112" s="377"/>
      <c r="CZ112" s="377"/>
      <c r="DA112" s="377"/>
    </row>
    <row r="113" spans="1:105" ht="3.2" customHeight="1">
      <c r="A113" s="1169"/>
      <c r="B113" s="1169"/>
      <c r="C113" s="1169"/>
      <c r="D113" s="369"/>
      <c r="E113" s="370"/>
      <c r="F113" s="370"/>
      <c r="G113" s="370"/>
      <c r="H113" s="370"/>
      <c r="I113" s="371"/>
      <c r="J113" s="1107"/>
      <c r="K113" s="1082"/>
      <c r="L113" s="1083"/>
      <c r="M113" s="1084"/>
      <c r="N113" s="1135"/>
      <c r="O113" s="1136"/>
      <c r="P113" s="1136"/>
      <c r="Q113" s="1136"/>
      <c r="R113" s="1136"/>
      <c r="S113" s="1136"/>
      <c r="T113" s="1136"/>
      <c r="U113" s="1136"/>
      <c r="V113" s="1136"/>
      <c r="W113" s="1136"/>
      <c r="X113" s="1136"/>
      <c r="Y113" s="1136"/>
      <c r="Z113" s="1136"/>
      <c r="AA113" s="1136"/>
      <c r="AB113" s="1136"/>
      <c r="AC113" s="1492"/>
      <c r="AD113" s="1082"/>
      <c r="AE113" s="1083"/>
      <c r="AF113" s="1083"/>
      <c r="AG113" s="1083"/>
      <c r="AH113" s="1083"/>
      <c r="AI113" s="1083"/>
      <c r="AJ113" s="1083"/>
      <c r="AK113" s="1083"/>
      <c r="AL113" s="1084"/>
      <c r="AM113" s="1343"/>
      <c r="AN113" s="1344"/>
      <c r="AO113" s="1344"/>
      <c r="AP113" s="1344"/>
      <c r="AQ113" s="1344"/>
      <c r="AR113" s="1344"/>
      <c r="AS113" s="1344"/>
      <c r="AT113" s="1344"/>
      <c r="AU113" s="1344"/>
      <c r="AV113" s="1344"/>
      <c r="AW113" s="1349"/>
      <c r="AX113" s="1350"/>
      <c r="BA113" s="1463"/>
      <c r="BB113" s="1464"/>
      <c r="BC113" s="1464"/>
      <c r="BD113" s="1465"/>
      <c r="BE113" s="1493"/>
      <c r="BF113" s="1493"/>
      <c r="BG113" s="1493"/>
      <c r="BH113" s="1067"/>
      <c r="BI113" s="1067"/>
      <c r="BJ113" s="1067"/>
      <c r="BK113" s="1067"/>
      <c r="BL113" s="1067"/>
      <c r="BM113" s="1067"/>
      <c r="BN113" s="1067"/>
      <c r="BO113" s="1067"/>
      <c r="BP113" s="1067"/>
      <c r="BQ113" s="1067"/>
      <c r="BR113" s="1067"/>
      <c r="BS113" s="1067"/>
      <c r="BT113" s="1068"/>
      <c r="BU113" s="1068"/>
      <c r="BV113" s="1068"/>
      <c r="BW113" s="1069"/>
      <c r="BX113" s="1069"/>
      <c r="BY113" s="1069"/>
      <c r="BZ113" s="1069"/>
      <c r="CA113" s="1069"/>
      <c r="CB113" s="1069"/>
      <c r="CC113" s="1069"/>
      <c r="CD113" s="1069"/>
      <c r="CE113" s="1069"/>
      <c r="CF113" s="1069"/>
      <c r="CG113" s="1069"/>
      <c r="CH113" s="1069"/>
      <c r="CI113" s="1069"/>
      <c r="CJ113" s="1069"/>
      <c r="CK113" s="1069"/>
      <c r="CL113" s="1069"/>
      <c r="CM113" s="1069"/>
      <c r="CN113" s="1069"/>
      <c r="CO113" s="1069"/>
      <c r="CP113" s="1069"/>
      <c r="CQ113" s="1069"/>
      <c r="CR113" s="1069"/>
      <c r="CS113" s="1069"/>
      <c r="CT113" s="1069"/>
      <c r="CU113" s="1069"/>
      <c r="CV113" s="377"/>
      <c r="CW113" s="377"/>
      <c r="CX113" s="377"/>
      <c r="CY113" s="377"/>
      <c r="CZ113" s="377"/>
      <c r="DA113" s="377"/>
    </row>
    <row r="114" spans="1:105" ht="3.2" customHeight="1">
      <c r="A114" s="1169"/>
      <c r="B114" s="1169"/>
      <c r="C114" s="1169"/>
      <c r="D114" s="29"/>
      <c r="E114" s="18"/>
      <c r="F114" s="18"/>
      <c r="G114" s="18"/>
      <c r="H114" s="18"/>
      <c r="I114" s="13"/>
      <c r="J114" s="1107"/>
      <c r="K114" s="1503" t="s">
        <v>641</v>
      </c>
      <c r="L114" s="1504"/>
      <c r="M114" s="1504"/>
      <c r="N114" s="1504"/>
      <c r="O114" s="1504"/>
      <c r="P114" s="1505"/>
      <c r="Q114" s="1133"/>
      <c r="R114" s="1020"/>
      <c r="S114" s="1020"/>
      <c r="T114" s="1020"/>
      <c r="U114" s="1020"/>
      <c r="V114" s="1020"/>
      <c r="W114" s="1020"/>
      <c r="X114" s="1020"/>
      <c r="Y114" s="1020"/>
      <c r="Z114" s="1020"/>
      <c r="AA114" s="1020"/>
      <c r="AB114" s="1020"/>
      <c r="AC114" s="1020"/>
      <c r="AD114" s="1020"/>
      <c r="AE114" s="1020"/>
      <c r="AF114" s="1020"/>
      <c r="AG114" s="1020"/>
      <c r="AH114" s="1020"/>
      <c r="AI114" s="1020"/>
      <c r="AJ114" s="1020"/>
      <c r="AK114" s="1020"/>
      <c r="AL114" s="1020"/>
      <c r="AM114" s="1022"/>
      <c r="AN114" s="1023"/>
      <c r="AO114" s="1023"/>
      <c r="AP114" s="1023"/>
      <c r="AQ114" s="1023"/>
      <c r="AR114" s="1023"/>
      <c r="AS114" s="1023"/>
      <c r="AT114" s="1023"/>
      <c r="AU114" s="1023"/>
      <c r="AV114" s="1023"/>
      <c r="AW114" s="1023"/>
      <c r="AX114" s="1024"/>
      <c r="BA114" s="1463"/>
      <c r="BB114" s="1464"/>
      <c r="BC114" s="1464"/>
      <c r="BD114" s="1465"/>
      <c r="BE114" s="1493"/>
      <c r="BF114" s="1493"/>
      <c r="BG114" s="1493"/>
      <c r="BH114" s="1494" t="s">
        <v>951</v>
      </c>
      <c r="BI114" s="1495"/>
      <c r="BJ114" s="1495"/>
      <c r="BK114" s="1495"/>
      <c r="BL114" s="1495"/>
      <c r="BM114" s="1495"/>
      <c r="BN114" s="1495"/>
      <c r="BO114" s="1495"/>
      <c r="BP114" s="1495"/>
      <c r="BQ114" s="1495"/>
      <c r="BR114" s="1495"/>
      <c r="BS114" s="1496"/>
      <c r="BT114" s="1068" t="s">
        <v>798</v>
      </c>
      <c r="BU114" s="1068"/>
      <c r="BV114" s="1068"/>
      <c r="BW114" s="1069" t="str">
        <f>IF(IF(AND(BW102="",BW106="",BW110=""),"",SUM(BW102:CU113))&lt;0,0,IF(AND(BW102="",BW106="",BW110=""),"",SUM(BW102:CU113)))</f>
        <v/>
      </c>
      <c r="BX114" s="1069"/>
      <c r="BY114" s="1069"/>
      <c r="BZ114" s="1069"/>
      <c r="CA114" s="1069"/>
      <c r="CB114" s="1069"/>
      <c r="CC114" s="1069"/>
      <c r="CD114" s="1069"/>
      <c r="CE114" s="1069"/>
      <c r="CF114" s="1069"/>
      <c r="CG114" s="1069"/>
      <c r="CH114" s="1069"/>
      <c r="CI114" s="1069"/>
      <c r="CJ114" s="1069"/>
      <c r="CK114" s="1069"/>
      <c r="CL114" s="1069"/>
      <c r="CM114" s="1069"/>
      <c r="CN114" s="1069"/>
      <c r="CO114" s="1069"/>
      <c r="CP114" s="1069"/>
      <c r="CQ114" s="1069"/>
      <c r="CR114" s="1069"/>
      <c r="CS114" s="1069"/>
      <c r="CT114" s="1069"/>
      <c r="CU114" s="1069"/>
      <c r="CV114" s="377"/>
      <c r="CW114" s="377"/>
      <c r="CX114" s="377"/>
      <c r="CY114" s="377"/>
      <c r="CZ114" s="377"/>
      <c r="DA114" s="377"/>
    </row>
    <row r="115" spans="1:105" ht="3.2" customHeight="1">
      <c r="A115" s="1169"/>
      <c r="B115" s="1169"/>
      <c r="C115" s="1169"/>
      <c r="D115" s="29"/>
      <c r="E115" s="18"/>
      <c r="F115" s="18"/>
      <c r="G115" s="18"/>
      <c r="H115" s="18"/>
      <c r="I115" s="13"/>
      <c r="J115" s="1107"/>
      <c r="K115" s="1506"/>
      <c r="L115" s="1507"/>
      <c r="M115" s="1507"/>
      <c r="N115" s="1507"/>
      <c r="O115" s="1507"/>
      <c r="P115" s="1508"/>
      <c r="Q115" s="1134"/>
      <c r="R115" s="1021"/>
      <c r="S115" s="1021"/>
      <c r="T115" s="1021"/>
      <c r="U115" s="1021"/>
      <c r="V115" s="1021"/>
      <c r="W115" s="1021"/>
      <c r="X115" s="1021"/>
      <c r="Y115" s="1021"/>
      <c r="Z115" s="1021"/>
      <c r="AA115" s="1021"/>
      <c r="AB115" s="1021"/>
      <c r="AC115" s="1021"/>
      <c r="AD115" s="1021"/>
      <c r="AE115" s="1021"/>
      <c r="AF115" s="1021"/>
      <c r="AG115" s="1021"/>
      <c r="AH115" s="1021"/>
      <c r="AI115" s="1021"/>
      <c r="AJ115" s="1021"/>
      <c r="AK115" s="1021"/>
      <c r="AL115" s="1021"/>
      <c r="AM115" s="1025"/>
      <c r="AN115" s="1026"/>
      <c r="AO115" s="1026"/>
      <c r="AP115" s="1026"/>
      <c r="AQ115" s="1026"/>
      <c r="AR115" s="1026"/>
      <c r="AS115" s="1026"/>
      <c r="AT115" s="1026"/>
      <c r="AU115" s="1026"/>
      <c r="AV115" s="1026"/>
      <c r="AW115" s="1026"/>
      <c r="AX115" s="1027"/>
      <c r="BA115" s="1463"/>
      <c r="BB115" s="1464"/>
      <c r="BC115" s="1464"/>
      <c r="BD115" s="1465"/>
      <c r="BE115" s="1493"/>
      <c r="BF115" s="1493"/>
      <c r="BG115" s="1493"/>
      <c r="BH115" s="1497"/>
      <c r="BI115" s="1498"/>
      <c r="BJ115" s="1498"/>
      <c r="BK115" s="1498"/>
      <c r="BL115" s="1498"/>
      <c r="BM115" s="1498"/>
      <c r="BN115" s="1498"/>
      <c r="BO115" s="1498"/>
      <c r="BP115" s="1498"/>
      <c r="BQ115" s="1498"/>
      <c r="BR115" s="1498"/>
      <c r="BS115" s="1499"/>
      <c r="BT115" s="1068"/>
      <c r="BU115" s="1068"/>
      <c r="BV115" s="1068"/>
      <c r="BW115" s="1069"/>
      <c r="BX115" s="1069"/>
      <c r="BY115" s="1069"/>
      <c r="BZ115" s="1069"/>
      <c r="CA115" s="1069"/>
      <c r="CB115" s="1069"/>
      <c r="CC115" s="1069"/>
      <c r="CD115" s="1069"/>
      <c r="CE115" s="1069"/>
      <c r="CF115" s="1069"/>
      <c r="CG115" s="1069"/>
      <c r="CH115" s="1069"/>
      <c r="CI115" s="1069"/>
      <c r="CJ115" s="1069"/>
      <c r="CK115" s="1069"/>
      <c r="CL115" s="1069"/>
      <c r="CM115" s="1069"/>
      <c r="CN115" s="1069"/>
      <c r="CO115" s="1069"/>
      <c r="CP115" s="1069"/>
      <c r="CQ115" s="1069"/>
      <c r="CR115" s="1069"/>
      <c r="CS115" s="1069"/>
      <c r="CT115" s="1069"/>
      <c r="CU115" s="1069"/>
      <c r="CV115" s="377"/>
      <c r="CW115" s="377"/>
      <c r="CX115" s="377"/>
      <c r="CY115" s="377"/>
      <c r="CZ115" s="377"/>
      <c r="DA115" s="377"/>
    </row>
    <row r="116" spans="1:105" ht="3.2" customHeight="1">
      <c r="A116" s="1169"/>
      <c r="B116" s="1169"/>
      <c r="C116" s="1169"/>
      <c r="D116" s="36"/>
      <c r="E116" s="14"/>
      <c r="F116" s="14"/>
      <c r="G116" s="14"/>
      <c r="H116" s="14"/>
      <c r="I116" s="15"/>
      <c r="J116" s="1108"/>
      <c r="K116" s="1509"/>
      <c r="L116" s="1510"/>
      <c r="M116" s="1510"/>
      <c r="N116" s="1510"/>
      <c r="O116" s="1510"/>
      <c r="P116" s="1511"/>
      <c r="Q116" s="352"/>
      <c r="R116" s="352"/>
      <c r="S116" s="1512"/>
      <c r="T116" s="1512"/>
      <c r="U116" s="1512"/>
      <c r="V116" s="1513"/>
      <c r="W116" s="1492"/>
      <c r="X116" s="1512"/>
      <c r="Y116" s="1512"/>
      <c r="Z116" s="1512"/>
      <c r="AA116" s="1512"/>
      <c r="AB116" s="1512"/>
      <c r="AC116" s="1512"/>
      <c r="AD116" s="1513"/>
      <c r="AE116" s="1492"/>
      <c r="AF116" s="1512"/>
      <c r="AG116" s="1512"/>
      <c r="AH116" s="1512"/>
      <c r="AI116" s="1512"/>
      <c r="AJ116" s="1512"/>
      <c r="AK116" s="1135"/>
      <c r="AL116" s="1136"/>
      <c r="AM116" s="1028"/>
      <c r="AN116" s="1029"/>
      <c r="AO116" s="1029"/>
      <c r="AP116" s="1029"/>
      <c r="AQ116" s="1029"/>
      <c r="AR116" s="1029"/>
      <c r="AS116" s="1029"/>
      <c r="AT116" s="1029"/>
      <c r="AU116" s="1029"/>
      <c r="AV116" s="1029"/>
      <c r="AW116" s="1029"/>
      <c r="AX116" s="1030"/>
      <c r="BA116" s="1463"/>
      <c r="BB116" s="1464"/>
      <c r="BC116" s="1464"/>
      <c r="BD116" s="1465"/>
      <c r="BE116" s="1493"/>
      <c r="BF116" s="1493"/>
      <c r="BG116" s="1493"/>
      <c r="BH116" s="1497"/>
      <c r="BI116" s="1498"/>
      <c r="BJ116" s="1498"/>
      <c r="BK116" s="1498"/>
      <c r="BL116" s="1498"/>
      <c r="BM116" s="1498"/>
      <c r="BN116" s="1498"/>
      <c r="BO116" s="1498"/>
      <c r="BP116" s="1498"/>
      <c r="BQ116" s="1498"/>
      <c r="BR116" s="1498"/>
      <c r="BS116" s="1499"/>
      <c r="BT116" s="1068"/>
      <c r="BU116" s="1068"/>
      <c r="BV116" s="1068"/>
      <c r="BW116" s="1069"/>
      <c r="BX116" s="1069"/>
      <c r="BY116" s="1069"/>
      <c r="BZ116" s="1069"/>
      <c r="CA116" s="1069"/>
      <c r="CB116" s="1069"/>
      <c r="CC116" s="1069"/>
      <c r="CD116" s="1069"/>
      <c r="CE116" s="1069"/>
      <c r="CF116" s="1069"/>
      <c r="CG116" s="1069"/>
      <c r="CH116" s="1069"/>
      <c r="CI116" s="1069"/>
      <c r="CJ116" s="1069"/>
      <c r="CK116" s="1069"/>
      <c r="CL116" s="1069"/>
      <c r="CM116" s="1069"/>
      <c r="CN116" s="1069"/>
      <c r="CO116" s="1069"/>
      <c r="CP116" s="1069"/>
      <c r="CQ116" s="1069"/>
      <c r="CR116" s="1069"/>
      <c r="CS116" s="1069"/>
      <c r="CT116" s="1069"/>
      <c r="CU116" s="1069"/>
      <c r="CV116" s="377"/>
      <c r="CW116" s="377"/>
      <c r="CX116" s="377"/>
      <c r="CY116" s="377"/>
      <c r="CZ116" s="166"/>
      <c r="DA116" s="166"/>
    </row>
    <row r="117" spans="1:105" ht="3.2" customHeight="1">
      <c r="A117" s="1169"/>
      <c r="B117" s="1169"/>
      <c r="C117" s="1169"/>
      <c r="D117" s="1374" t="s">
        <v>925</v>
      </c>
      <c r="E117" s="1375"/>
      <c r="F117" s="1375"/>
      <c r="G117" s="38"/>
      <c r="H117" s="38"/>
      <c r="I117" s="39"/>
      <c r="J117" s="1514" t="s">
        <v>646</v>
      </c>
      <c r="K117" s="1515"/>
      <c r="L117" s="1503" t="s">
        <v>643</v>
      </c>
      <c r="M117" s="1504"/>
      <c r="N117" s="1505"/>
      <c r="O117" s="1076"/>
      <c r="P117" s="1077"/>
      <c r="Q117" s="1077"/>
      <c r="R117" s="1077"/>
      <c r="S117" s="1077"/>
      <c r="T117" s="1077"/>
      <c r="U117" s="1077"/>
      <c r="V117" s="1077"/>
      <c r="W117" s="1077"/>
      <c r="X117" s="1077"/>
      <c r="Y117" s="1077"/>
      <c r="Z117" s="1078"/>
      <c r="AA117" s="1076" t="s">
        <v>7</v>
      </c>
      <c r="AB117" s="1077"/>
      <c r="AC117" s="1077"/>
      <c r="AD117" s="1077"/>
      <c r="AE117" s="1077"/>
      <c r="AF117" s="1077"/>
      <c r="AG117" s="1077"/>
      <c r="AH117" s="1077"/>
      <c r="AI117" s="1077"/>
      <c r="AJ117" s="1078"/>
      <c r="AK117" s="1097" t="str">
        <f>IF(入力シート!Q147&lt;&gt;"",IF(入力シート!Q147="西暦",CONCATENATE(入力シート!S147,"年",入力シート!V147,"月",入力シート!X147,"日"),CONCATENATE(入力シート!Q147,入力シート!S147,"年",入力シート!V147,"月",入力シート!X147,"日")),"")</f>
        <v/>
      </c>
      <c r="AL117" s="1520"/>
      <c r="AM117" s="1520"/>
      <c r="AN117" s="1520"/>
      <c r="AO117" s="1520"/>
      <c r="AP117" s="1520"/>
      <c r="AQ117" s="1520"/>
      <c r="AR117" s="1520"/>
      <c r="AS117" s="1520"/>
      <c r="AT117" s="1520"/>
      <c r="AU117" s="1520"/>
      <c r="AV117" s="1520"/>
      <c r="AW117" s="1520"/>
      <c r="AX117" s="1098"/>
      <c r="BA117" s="1463"/>
      <c r="BB117" s="1464"/>
      <c r="BC117" s="1464"/>
      <c r="BD117" s="1465"/>
      <c r="BE117" s="1493"/>
      <c r="BF117" s="1493"/>
      <c r="BG117" s="1493"/>
      <c r="BH117" s="1500"/>
      <c r="BI117" s="1501"/>
      <c r="BJ117" s="1501"/>
      <c r="BK117" s="1501"/>
      <c r="BL117" s="1501"/>
      <c r="BM117" s="1501"/>
      <c r="BN117" s="1501"/>
      <c r="BO117" s="1501"/>
      <c r="BP117" s="1501"/>
      <c r="BQ117" s="1501"/>
      <c r="BR117" s="1501"/>
      <c r="BS117" s="1502"/>
      <c r="BT117" s="1068"/>
      <c r="BU117" s="1068"/>
      <c r="BV117" s="1068"/>
      <c r="BW117" s="1069"/>
      <c r="BX117" s="1069"/>
      <c r="BY117" s="1069"/>
      <c r="BZ117" s="1069"/>
      <c r="CA117" s="1069"/>
      <c r="CB117" s="1069"/>
      <c r="CC117" s="1069"/>
      <c r="CD117" s="1069"/>
      <c r="CE117" s="1069"/>
      <c r="CF117" s="1069"/>
      <c r="CG117" s="1069"/>
      <c r="CH117" s="1069"/>
      <c r="CI117" s="1069"/>
      <c r="CJ117" s="1069"/>
      <c r="CK117" s="1069"/>
      <c r="CL117" s="1069"/>
      <c r="CM117" s="1069"/>
      <c r="CN117" s="1069"/>
      <c r="CO117" s="1069"/>
      <c r="CP117" s="1069"/>
      <c r="CQ117" s="1069"/>
      <c r="CR117" s="1069"/>
      <c r="CS117" s="1069"/>
      <c r="CT117" s="1069"/>
      <c r="CU117" s="1069"/>
      <c r="CV117" s="377"/>
      <c r="CW117" s="377"/>
      <c r="CX117" s="377"/>
      <c r="CY117" s="377"/>
      <c r="CZ117" s="166"/>
      <c r="DA117" s="166"/>
    </row>
    <row r="118" spans="1:105" ht="3.2" customHeight="1">
      <c r="A118" s="1169"/>
      <c r="B118" s="1169"/>
      <c r="C118" s="1169"/>
      <c r="D118" s="1376"/>
      <c r="E118" s="1377"/>
      <c r="F118" s="1377"/>
      <c r="G118" s="40"/>
      <c r="H118" s="40"/>
      <c r="I118" s="41"/>
      <c r="J118" s="1516"/>
      <c r="K118" s="1517"/>
      <c r="L118" s="1506"/>
      <c r="M118" s="1507"/>
      <c r="N118" s="1508"/>
      <c r="O118" s="1079"/>
      <c r="P118" s="1080"/>
      <c r="Q118" s="1080"/>
      <c r="R118" s="1080"/>
      <c r="S118" s="1080"/>
      <c r="T118" s="1080"/>
      <c r="U118" s="1080"/>
      <c r="V118" s="1080"/>
      <c r="W118" s="1080"/>
      <c r="X118" s="1080"/>
      <c r="Y118" s="1080"/>
      <c r="Z118" s="1081"/>
      <c r="AA118" s="1079"/>
      <c r="AB118" s="1080"/>
      <c r="AC118" s="1080"/>
      <c r="AD118" s="1080"/>
      <c r="AE118" s="1080"/>
      <c r="AF118" s="1080"/>
      <c r="AG118" s="1080"/>
      <c r="AH118" s="1080"/>
      <c r="AI118" s="1080"/>
      <c r="AJ118" s="1081"/>
      <c r="AK118" s="1099"/>
      <c r="AL118" s="1521"/>
      <c r="AM118" s="1521"/>
      <c r="AN118" s="1521"/>
      <c r="AO118" s="1521"/>
      <c r="AP118" s="1521"/>
      <c r="AQ118" s="1521"/>
      <c r="AR118" s="1521"/>
      <c r="AS118" s="1521"/>
      <c r="AT118" s="1521"/>
      <c r="AU118" s="1521"/>
      <c r="AV118" s="1521"/>
      <c r="AW118" s="1521"/>
      <c r="AX118" s="1100"/>
      <c r="BA118" s="1463"/>
      <c r="BB118" s="1464"/>
      <c r="BC118" s="1464"/>
      <c r="BD118" s="1465"/>
      <c r="BE118" s="1494" t="s">
        <v>768</v>
      </c>
      <c r="BF118" s="1495"/>
      <c r="BG118" s="1495"/>
      <c r="BH118" s="1495"/>
      <c r="BI118" s="1495"/>
      <c r="BJ118" s="1495"/>
      <c r="BK118" s="1495"/>
      <c r="BL118" s="1495"/>
      <c r="BM118" s="1495"/>
      <c r="BN118" s="1495"/>
      <c r="BO118" s="1495"/>
      <c r="BP118" s="1495"/>
      <c r="BQ118" s="1495"/>
      <c r="BR118" s="1495"/>
      <c r="BS118" s="1496"/>
      <c r="BT118" s="1076" t="s">
        <v>799</v>
      </c>
      <c r="BU118" s="1077"/>
      <c r="BV118" s="1078"/>
      <c r="BW118" s="1085" t="str">
        <f>IF(AND(P277="",P278="",P279=""),"",SUM('計算シート（非表示）'!G194:G196))</f>
        <v/>
      </c>
      <c r="BX118" s="1086"/>
      <c r="BY118" s="1086"/>
      <c r="BZ118" s="1086"/>
      <c r="CA118" s="1086"/>
      <c r="CB118" s="1086"/>
      <c r="CC118" s="1086"/>
      <c r="CD118" s="1086"/>
      <c r="CE118" s="1086"/>
      <c r="CF118" s="1086"/>
      <c r="CG118" s="1086"/>
      <c r="CH118" s="1086"/>
      <c r="CI118" s="1086"/>
      <c r="CJ118" s="1086"/>
      <c r="CK118" s="1086"/>
      <c r="CL118" s="1086"/>
      <c r="CM118" s="1086"/>
      <c r="CN118" s="1086"/>
      <c r="CO118" s="1086"/>
      <c r="CP118" s="1086"/>
      <c r="CQ118" s="1086"/>
      <c r="CR118" s="1086"/>
      <c r="CS118" s="1086"/>
      <c r="CT118" s="1086"/>
      <c r="CU118" s="1087"/>
      <c r="CV118" s="377"/>
      <c r="CW118" s="377"/>
      <c r="CX118" s="377"/>
      <c r="CY118" s="377"/>
      <c r="CZ118" s="166"/>
      <c r="DA118" s="166"/>
    </row>
    <row r="119" spans="1:105" ht="3.2" customHeight="1">
      <c r="A119" s="1169"/>
      <c r="B119" s="1169"/>
      <c r="C119" s="1169"/>
      <c r="D119" s="1376"/>
      <c r="E119" s="1377"/>
      <c r="F119" s="1377"/>
      <c r="G119" s="40"/>
      <c r="H119" s="40"/>
      <c r="I119" s="41"/>
      <c r="J119" s="1516"/>
      <c r="K119" s="1517"/>
      <c r="L119" s="1506"/>
      <c r="M119" s="1507"/>
      <c r="N119" s="1508"/>
      <c r="O119" s="1079"/>
      <c r="P119" s="1080"/>
      <c r="Q119" s="1080"/>
      <c r="R119" s="1080"/>
      <c r="S119" s="1080"/>
      <c r="T119" s="1080"/>
      <c r="U119" s="1080"/>
      <c r="V119" s="1080"/>
      <c r="W119" s="1080"/>
      <c r="X119" s="1080"/>
      <c r="Y119" s="1080"/>
      <c r="Z119" s="1081"/>
      <c r="AA119" s="1079"/>
      <c r="AB119" s="1080"/>
      <c r="AC119" s="1080"/>
      <c r="AD119" s="1080"/>
      <c r="AE119" s="1080"/>
      <c r="AF119" s="1080"/>
      <c r="AG119" s="1080"/>
      <c r="AH119" s="1080"/>
      <c r="AI119" s="1080"/>
      <c r="AJ119" s="1081"/>
      <c r="AK119" s="1099"/>
      <c r="AL119" s="1521"/>
      <c r="AM119" s="1521"/>
      <c r="AN119" s="1521"/>
      <c r="AO119" s="1521"/>
      <c r="AP119" s="1521"/>
      <c r="AQ119" s="1521"/>
      <c r="AR119" s="1521"/>
      <c r="AS119" s="1521"/>
      <c r="AT119" s="1521"/>
      <c r="AU119" s="1521"/>
      <c r="AV119" s="1521"/>
      <c r="AW119" s="1521"/>
      <c r="AX119" s="1100"/>
      <c r="BA119" s="1463"/>
      <c r="BB119" s="1464"/>
      <c r="BC119" s="1464"/>
      <c r="BD119" s="1465"/>
      <c r="BE119" s="1497"/>
      <c r="BF119" s="1498"/>
      <c r="BG119" s="1498"/>
      <c r="BH119" s="1498"/>
      <c r="BI119" s="1498"/>
      <c r="BJ119" s="1498"/>
      <c r="BK119" s="1498"/>
      <c r="BL119" s="1498"/>
      <c r="BM119" s="1498"/>
      <c r="BN119" s="1498"/>
      <c r="BO119" s="1498"/>
      <c r="BP119" s="1498"/>
      <c r="BQ119" s="1498"/>
      <c r="BR119" s="1498"/>
      <c r="BS119" s="1499"/>
      <c r="BT119" s="1079"/>
      <c r="BU119" s="1080"/>
      <c r="BV119" s="1081"/>
      <c r="BW119" s="1088"/>
      <c r="BX119" s="1089"/>
      <c r="BY119" s="1089"/>
      <c r="BZ119" s="1089"/>
      <c r="CA119" s="1089"/>
      <c r="CB119" s="1089"/>
      <c r="CC119" s="1089"/>
      <c r="CD119" s="1089"/>
      <c r="CE119" s="1089"/>
      <c r="CF119" s="1089"/>
      <c r="CG119" s="1089"/>
      <c r="CH119" s="1089"/>
      <c r="CI119" s="1089"/>
      <c r="CJ119" s="1089"/>
      <c r="CK119" s="1089"/>
      <c r="CL119" s="1089"/>
      <c r="CM119" s="1089"/>
      <c r="CN119" s="1089"/>
      <c r="CO119" s="1089"/>
      <c r="CP119" s="1089"/>
      <c r="CQ119" s="1089"/>
      <c r="CR119" s="1089"/>
      <c r="CS119" s="1089"/>
      <c r="CT119" s="1089"/>
      <c r="CU119" s="1090"/>
      <c r="CV119" s="166"/>
      <c r="CW119" s="166"/>
      <c r="CX119" s="166"/>
      <c r="CY119" s="166"/>
      <c r="CZ119" s="166"/>
      <c r="DA119" s="166"/>
    </row>
    <row r="120" spans="1:105" ht="3.2" customHeight="1">
      <c r="A120" s="1169"/>
      <c r="B120" s="1169"/>
      <c r="C120" s="1169"/>
      <c r="D120" s="83"/>
      <c r="E120" s="40"/>
      <c r="F120" s="40"/>
      <c r="G120" s="40"/>
      <c r="H120" s="40"/>
      <c r="I120" s="41"/>
      <c r="J120" s="1516"/>
      <c r="K120" s="1517"/>
      <c r="L120" s="1509"/>
      <c r="M120" s="1510"/>
      <c r="N120" s="1511"/>
      <c r="O120" s="1082"/>
      <c r="P120" s="1083"/>
      <c r="Q120" s="1083"/>
      <c r="R120" s="1083"/>
      <c r="S120" s="1083"/>
      <c r="T120" s="1083"/>
      <c r="U120" s="1083"/>
      <c r="V120" s="1083"/>
      <c r="W120" s="1083"/>
      <c r="X120" s="1083"/>
      <c r="Y120" s="1083"/>
      <c r="Z120" s="1084"/>
      <c r="AA120" s="1082"/>
      <c r="AB120" s="1083"/>
      <c r="AC120" s="1083"/>
      <c r="AD120" s="1083"/>
      <c r="AE120" s="1083"/>
      <c r="AF120" s="1083"/>
      <c r="AG120" s="1083"/>
      <c r="AH120" s="1083"/>
      <c r="AI120" s="1083"/>
      <c r="AJ120" s="1084"/>
      <c r="AK120" s="1101"/>
      <c r="AL120" s="1522"/>
      <c r="AM120" s="1522"/>
      <c r="AN120" s="1522"/>
      <c r="AO120" s="1522"/>
      <c r="AP120" s="1522"/>
      <c r="AQ120" s="1522"/>
      <c r="AR120" s="1522"/>
      <c r="AS120" s="1522"/>
      <c r="AT120" s="1522"/>
      <c r="AU120" s="1522"/>
      <c r="AV120" s="1522"/>
      <c r="AW120" s="1522"/>
      <c r="AX120" s="1102"/>
      <c r="BA120" s="1463"/>
      <c r="BB120" s="1464"/>
      <c r="BC120" s="1464"/>
      <c r="BD120" s="1465"/>
      <c r="BE120" s="1497"/>
      <c r="BF120" s="1498"/>
      <c r="BG120" s="1498"/>
      <c r="BH120" s="1498"/>
      <c r="BI120" s="1498"/>
      <c r="BJ120" s="1498"/>
      <c r="BK120" s="1498"/>
      <c r="BL120" s="1498"/>
      <c r="BM120" s="1498"/>
      <c r="BN120" s="1498"/>
      <c r="BO120" s="1498"/>
      <c r="BP120" s="1498"/>
      <c r="BQ120" s="1498"/>
      <c r="BR120" s="1498"/>
      <c r="BS120" s="1499"/>
      <c r="BT120" s="1079"/>
      <c r="BU120" s="1080"/>
      <c r="BV120" s="1081"/>
      <c r="BW120" s="1088"/>
      <c r="BX120" s="1089"/>
      <c r="BY120" s="1089"/>
      <c r="BZ120" s="1089"/>
      <c r="CA120" s="1089"/>
      <c r="CB120" s="1089"/>
      <c r="CC120" s="1089"/>
      <c r="CD120" s="1089"/>
      <c r="CE120" s="1089"/>
      <c r="CF120" s="1089"/>
      <c r="CG120" s="1089"/>
      <c r="CH120" s="1089"/>
      <c r="CI120" s="1089"/>
      <c r="CJ120" s="1089"/>
      <c r="CK120" s="1089"/>
      <c r="CL120" s="1089"/>
      <c r="CM120" s="1089"/>
      <c r="CN120" s="1089"/>
      <c r="CO120" s="1089"/>
      <c r="CP120" s="1089"/>
      <c r="CQ120" s="1089"/>
      <c r="CR120" s="1089"/>
      <c r="CS120" s="1089"/>
      <c r="CT120" s="1089"/>
      <c r="CU120" s="1090"/>
      <c r="CV120" s="166"/>
      <c r="CW120" s="166"/>
      <c r="CX120" s="166"/>
      <c r="CY120" s="166"/>
      <c r="CZ120" s="166"/>
      <c r="DA120" s="166"/>
    </row>
    <row r="121" spans="1:105" ht="3.2" customHeight="1">
      <c r="A121" s="1169"/>
      <c r="B121" s="1169"/>
      <c r="C121" s="1169"/>
      <c r="D121" s="1523" t="s">
        <v>732</v>
      </c>
      <c r="E121" s="1524"/>
      <c r="F121" s="1524"/>
      <c r="G121" s="1524"/>
      <c r="H121" s="1524"/>
      <c r="I121" s="1525"/>
      <c r="J121" s="1516"/>
      <c r="K121" s="1517"/>
      <c r="L121" s="1529" t="s">
        <v>124</v>
      </c>
      <c r="M121" s="1530"/>
      <c r="N121" s="1531"/>
      <c r="O121" s="1529" t="str">
        <f>IF(入力シート!F147&lt;&gt;"",入力シート!F147,"")</f>
        <v/>
      </c>
      <c r="P121" s="1530"/>
      <c r="Q121" s="1530"/>
      <c r="R121" s="1530"/>
      <c r="S121" s="1530"/>
      <c r="T121" s="1530"/>
      <c r="U121" s="1530"/>
      <c r="V121" s="1530"/>
      <c r="W121" s="1530"/>
      <c r="X121" s="1530"/>
      <c r="Y121" s="1530"/>
      <c r="Z121" s="1531"/>
      <c r="AA121" s="1533" t="s">
        <v>41</v>
      </c>
      <c r="AB121" s="1534"/>
      <c r="AC121" s="1534"/>
      <c r="AD121" s="1534"/>
      <c r="AE121" s="1534"/>
      <c r="AF121" s="1534"/>
      <c r="AG121" s="1534"/>
      <c r="AH121" s="1534"/>
      <c r="AI121" s="1534"/>
      <c r="AJ121" s="1535"/>
      <c r="AK121" s="1539" t="str">
        <f>IF(入力シート!Q148="","",入力シート!Q148)</f>
        <v/>
      </c>
      <c r="AL121" s="1540"/>
      <c r="AM121" s="1540"/>
      <c r="AN121" s="1540"/>
      <c r="AO121" s="1540"/>
      <c r="AP121" s="1540"/>
      <c r="AQ121" s="1540"/>
      <c r="AR121" s="1540"/>
      <c r="AS121" s="1540"/>
      <c r="AT121" s="1540"/>
      <c r="AU121" s="1540"/>
      <c r="AV121" s="1540"/>
      <c r="AW121" s="1543" t="s">
        <v>15</v>
      </c>
      <c r="AX121" s="1544"/>
      <c r="BA121" s="1463"/>
      <c r="BB121" s="1464"/>
      <c r="BC121" s="1464"/>
      <c r="BD121" s="1465"/>
      <c r="BE121" s="1500"/>
      <c r="BF121" s="1501"/>
      <c r="BG121" s="1501"/>
      <c r="BH121" s="1501"/>
      <c r="BI121" s="1501"/>
      <c r="BJ121" s="1501"/>
      <c r="BK121" s="1501"/>
      <c r="BL121" s="1501"/>
      <c r="BM121" s="1501"/>
      <c r="BN121" s="1501"/>
      <c r="BO121" s="1501"/>
      <c r="BP121" s="1501"/>
      <c r="BQ121" s="1501"/>
      <c r="BR121" s="1501"/>
      <c r="BS121" s="1502"/>
      <c r="BT121" s="1082"/>
      <c r="BU121" s="1083"/>
      <c r="BV121" s="1084"/>
      <c r="BW121" s="1091"/>
      <c r="BX121" s="1092"/>
      <c r="BY121" s="1092"/>
      <c r="BZ121" s="1092"/>
      <c r="CA121" s="1092"/>
      <c r="CB121" s="1092"/>
      <c r="CC121" s="1092"/>
      <c r="CD121" s="1092"/>
      <c r="CE121" s="1092"/>
      <c r="CF121" s="1092"/>
      <c r="CG121" s="1092"/>
      <c r="CH121" s="1092"/>
      <c r="CI121" s="1092"/>
      <c r="CJ121" s="1092"/>
      <c r="CK121" s="1092"/>
      <c r="CL121" s="1092"/>
      <c r="CM121" s="1092"/>
      <c r="CN121" s="1092"/>
      <c r="CO121" s="1092"/>
      <c r="CP121" s="1092"/>
      <c r="CQ121" s="1092"/>
      <c r="CR121" s="1092"/>
      <c r="CS121" s="1092"/>
      <c r="CT121" s="1092"/>
      <c r="CU121" s="1093"/>
      <c r="CV121" s="166"/>
      <c r="CW121" s="166"/>
      <c r="CX121" s="166"/>
      <c r="CY121" s="166"/>
      <c r="CZ121" s="166"/>
      <c r="DA121" s="166"/>
    </row>
    <row r="122" spans="1:105" ht="3.2" customHeight="1">
      <c r="A122" s="1169"/>
      <c r="B122" s="1169"/>
      <c r="C122" s="1169"/>
      <c r="D122" s="1523"/>
      <c r="E122" s="1524"/>
      <c r="F122" s="1524"/>
      <c r="G122" s="1524"/>
      <c r="H122" s="1524"/>
      <c r="I122" s="1525"/>
      <c r="J122" s="1516"/>
      <c r="K122" s="1517"/>
      <c r="L122" s="1326"/>
      <c r="M122" s="1322"/>
      <c r="N122" s="1532"/>
      <c r="O122" s="1326"/>
      <c r="P122" s="1322"/>
      <c r="Q122" s="1322"/>
      <c r="R122" s="1322"/>
      <c r="S122" s="1322"/>
      <c r="T122" s="1322"/>
      <c r="U122" s="1322"/>
      <c r="V122" s="1322"/>
      <c r="W122" s="1322"/>
      <c r="X122" s="1322"/>
      <c r="Y122" s="1322"/>
      <c r="Z122" s="1532"/>
      <c r="AA122" s="1536"/>
      <c r="AB122" s="1537"/>
      <c r="AC122" s="1537"/>
      <c r="AD122" s="1537"/>
      <c r="AE122" s="1537"/>
      <c r="AF122" s="1537"/>
      <c r="AG122" s="1537"/>
      <c r="AH122" s="1537"/>
      <c r="AI122" s="1537"/>
      <c r="AJ122" s="1538"/>
      <c r="AK122" s="1541"/>
      <c r="AL122" s="1542"/>
      <c r="AM122" s="1542"/>
      <c r="AN122" s="1542"/>
      <c r="AO122" s="1542"/>
      <c r="AP122" s="1542"/>
      <c r="AQ122" s="1542"/>
      <c r="AR122" s="1542"/>
      <c r="AS122" s="1542"/>
      <c r="AT122" s="1542"/>
      <c r="AU122" s="1542"/>
      <c r="AV122" s="1542"/>
      <c r="AW122" s="1545"/>
      <c r="AX122" s="1546"/>
      <c r="BA122" s="1463"/>
      <c r="BB122" s="1464"/>
      <c r="BC122" s="1464"/>
      <c r="BD122" s="1465"/>
      <c r="BE122" s="1494" t="s">
        <v>984</v>
      </c>
      <c r="BF122" s="1495"/>
      <c r="BG122" s="1495"/>
      <c r="BH122" s="1495"/>
      <c r="BI122" s="1495"/>
      <c r="BJ122" s="1495"/>
      <c r="BK122" s="1495"/>
      <c r="BL122" s="1495"/>
      <c r="BM122" s="1495"/>
      <c r="BN122" s="1495"/>
      <c r="BO122" s="1495"/>
      <c r="BP122" s="1495"/>
      <c r="BQ122" s="1495"/>
      <c r="BR122" s="1495"/>
      <c r="BS122" s="1496"/>
      <c r="BT122" s="1076" t="s">
        <v>800</v>
      </c>
      <c r="BU122" s="1077"/>
      <c r="BV122" s="1078"/>
      <c r="BW122" s="1085" t="str">
        <f>IF(AND(BW78="",BW82="",BW86="",BW90="",BW94="",BW98="",BW102="",BW106="",BW110="",BW118=""),"",SUM(BW78:CU101,BW114,BW118))</f>
        <v/>
      </c>
      <c r="BX122" s="1086"/>
      <c r="BY122" s="1086"/>
      <c r="BZ122" s="1086"/>
      <c r="CA122" s="1086"/>
      <c r="CB122" s="1086"/>
      <c r="CC122" s="1086"/>
      <c r="CD122" s="1086"/>
      <c r="CE122" s="1086"/>
      <c r="CF122" s="1086"/>
      <c r="CG122" s="1086"/>
      <c r="CH122" s="1086"/>
      <c r="CI122" s="1086"/>
      <c r="CJ122" s="1086"/>
      <c r="CK122" s="1086"/>
      <c r="CL122" s="1086"/>
      <c r="CM122" s="1086"/>
      <c r="CN122" s="1086"/>
      <c r="CO122" s="1086"/>
      <c r="CP122" s="1086"/>
      <c r="CQ122" s="1086"/>
      <c r="CR122" s="1086"/>
      <c r="CS122" s="1086"/>
      <c r="CT122" s="1086"/>
      <c r="CU122" s="1087"/>
      <c r="CV122" s="166"/>
      <c r="CW122" s="166"/>
      <c r="CX122" s="166"/>
      <c r="CY122" s="166"/>
      <c r="CZ122" s="166"/>
      <c r="DA122" s="166"/>
    </row>
    <row r="123" spans="1:105" ht="3.2" customHeight="1">
      <c r="A123" s="1169"/>
      <c r="B123" s="1169"/>
      <c r="C123" s="1169"/>
      <c r="D123" s="1523"/>
      <c r="E123" s="1524"/>
      <c r="F123" s="1524"/>
      <c r="G123" s="1524"/>
      <c r="H123" s="1524"/>
      <c r="I123" s="1525"/>
      <c r="J123" s="1516"/>
      <c r="K123" s="1517"/>
      <c r="L123" s="1326"/>
      <c r="M123" s="1322"/>
      <c r="N123" s="1532"/>
      <c r="O123" s="1326"/>
      <c r="P123" s="1322"/>
      <c r="Q123" s="1322"/>
      <c r="R123" s="1322"/>
      <c r="S123" s="1322"/>
      <c r="T123" s="1322"/>
      <c r="U123" s="1322"/>
      <c r="V123" s="1322"/>
      <c r="W123" s="1322"/>
      <c r="X123" s="1322"/>
      <c r="Y123" s="1322"/>
      <c r="Z123" s="1532"/>
      <c r="AA123" s="1536"/>
      <c r="AB123" s="1537"/>
      <c r="AC123" s="1537"/>
      <c r="AD123" s="1537"/>
      <c r="AE123" s="1537"/>
      <c r="AF123" s="1537"/>
      <c r="AG123" s="1537"/>
      <c r="AH123" s="1537"/>
      <c r="AI123" s="1537"/>
      <c r="AJ123" s="1538"/>
      <c r="AK123" s="1541"/>
      <c r="AL123" s="1542"/>
      <c r="AM123" s="1542"/>
      <c r="AN123" s="1542"/>
      <c r="AO123" s="1542"/>
      <c r="AP123" s="1542"/>
      <c r="AQ123" s="1542"/>
      <c r="AR123" s="1542"/>
      <c r="AS123" s="1542"/>
      <c r="AT123" s="1542"/>
      <c r="AU123" s="1542"/>
      <c r="AV123" s="1542"/>
      <c r="AW123" s="1545"/>
      <c r="AX123" s="1546"/>
      <c r="BA123" s="1463"/>
      <c r="BB123" s="1464"/>
      <c r="BC123" s="1464"/>
      <c r="BD123" s="1465"/>
      <c r="BE123" s="1497"/>
      <c r="BF123" s="1498"/>
      <c r="BG123" s="1498"/>
      <c r="BH123" s="1498"/>
      <c r="BI123" s="1498"/>
      <c r="BJ123" s="1498"/>
      <c r="BK123" s="1498"/>
      <c r="BL123" s="1498"/>
      <c r="BM123" s="1498"/>
      <c r="BN123" s="1498"/>
      <c r="BO123" s="1498"/>
      <c r="BP123" s="1498"/>
      <c r="BQ123" s="1498"/>
      <c r="BR123" s="1498"/>
      <c r="BS123" s="1499"/>
      <c r="BT123" s="1079"/>
      <c r="BU123" s="1080"/>
      <c r="BV123" s="1081"/>
      <c r="BW123" s="1088"/>
      <c r="BX123" s="1089"/>
      <c r="BY123" s="1089"/>
      <c r="BZ123" s="1089"/>
      <c r="CA123" s="1089"/>
      <c r="CB123" s="1089"/>
      <c r="CC123" s="1089"/>
      <c r="CD123" s="1089"/>
      <c r="CE123" s="1089"/>
      <c r="CF123" s="1089"/>
      <c r="CG123" s="1089"/>
      <c r="CH123" s="1089"/>
      <c r="CI123" s="1089"/>
      <c r="CJ123" s="1089"/>
      <c r="CK123" s="1089"/>
      <c r="CL123" s="1089"/>
      <c r="CM123" s="1089"/>
      <c r="CN123" s="1089"/>
      <c r="CO123" s="1089"/>
      <c r="CP123" s="1089"/>
      <c r="CQ123" s="1089"/>
      <c r="CR123" s="1089"/>
      <c r="CS123" s="1089"/>
      <c r="CT123" s="1089"/>
      <c r="CU123" s="1090"/>
      <c r="CV123" s="166"/>
      <c r="CW123" s="166"/>
      <c r="CX123" s="166"/>
      <c r="CY123" s="166"/>
      <c r="CZ123" s="166"/>
      <c r="DA123" s="166"/>
    </row>
    <row r="124" spans="1:105" ht="3.2" customHeight="1">
      <c r="A124" s="1169"/>
      <c r="B124" s="1169"/>
      <c r="C124" s="1169"/>
      <c r="D124" s="1523"/>
      <c r="E124" s="1524"/>
      <c r="F124" s="1524"/>
      <c r="G124" s="1524"/>
      <c r="H124" s="1524"/>
      <c r="I124" s="1525"/>
      <c r="J124" s="1516"/>
      <c r="K124" s="1517"/>
      <c r="L124" s="1326"/>
      <c r="M124" s="1322"/>
      <c r="N124" s="1532"/>
      <c r="O124" s="1326"/>
      <c r="P124" s="1322"/>
      <c r="Q124" s="1322"/>
      <c r="R124" s="1322"/>
      <c r="S124" s="1322"/>
      <c r="T124" s="1322"/>
      <c r="U124" s="1322"/>
      <c r="V124" s="1322"/>
      <c r="W124" s="1322"/>
      <c r="X124" s="1322"/>
      <c r="Y124" s="1322"/>
      <c r="Z124" s="1532"/>
      <c r="AA124" s="1536"/>
      <c r="AB124" s="1537"/>
      <c r="AC124" s="1537"/>
      <c r="AD124" s="1537"/>
      <c r="AE124" s="1537"/>
      <c r="AF124" s="1537"/>
      <c r="AG124" s="1537"/>
      <c r="AH124" s="1537"/>
      <c r="AI124" s="1537"/>
      <c r="AJ124" s="1538"/>
      <c r="AK124" s="1541"/>
      <c r="AL124" s="1542"/>
      <c r="AM124" s="1542"/>
      <c r="AN124" s="1542"/>
      <c r="AO124" s="1542"/>
      <c r="AP124" s="1542"/>
      <c r="AQ124" s="1542"/>
      <c r="AR124" s="1542"/>
      <c r="AS124" s="1542"/>
      <c r="AT124" s="1542"/>
      <c r="AU124" s="1542"/>
      <c r="AV124" s="1542"/>
      <c r="AW124" s="1545"/>
      <c r="AX124" s="1546"/>
      <c r="BA124" s="1463"/>
      <c r="BB124" s="1464"/>
      <c r="BC124" s="1464"/>
      <c r="BD124" s="1465"/>
      <c r="BE124" s="1497"/>
      <c r="BF124" s="1498"/>
      <c r="BG124" s="1498"/>
      <c r="BH124" s="1498"/>
      <c r="BI124" s="1498"/>
      <c r="BJ124" s="1498"/>
      <c r="BK124" s="1498"/>
      <c r="BL124" s="1498"/>
      <c r="BM124" s="1498"/>
      <c r="BN124" s="1498"/>
      <c r="BO124" s="1498"/>
      <c r="BP124" s="1498"/>
      <c r="BQ124" s="1498"/>
      <c r="BR124" s="1498"/>
      <c r="BS124" s="1499"/>
      <c r="BT124" s="1079"/>
      <c r="BU124" s="1080"/>
      <c r="BV124" s="1081"/>
      <c r="BW124" s="1088"/>
      <c r="BX124" s="1089"/>
      <c r="BY124" s="1089"/>
      <c r="BZ124" s="1089"/>
      <c r="CA124" s="1089"/>
      <c r="CB124" s="1089"/>
      <c r="CC124" s="1089"/>
      <c r="CD124" s="1089"/>
      <c r="CE124" s="1089"/>
      <c r="CF124" s="1089"/>
      <c r="CG124" s="1089"/>
      <c r="CH124" s="1089"/>
      <c r="CI124" s="1089"/>
      <c r="CJ124" s="1089"/>
      <c r="CK124" s="1089"/>
      <c r="CL124" s="1089"/>
      <c r="CM124" s="1089"/>
      <c r="CN124" s="1089"/>
      <c r="CO124" s="1089"/>
      <c r="CP124" s="1089"/>
      <c r="CQ124" s="1089"/>
      <c r="CR124" s="1089"/>
      <c r="CS124" s="1089"/>
      <c r="CT124" s="1089"/>
      <c r="CU124" s="1090"/>
      <c r="CV124" s="166"/>
      <c r="CW124" s="166"/>
      <c r="CX124" s="166"/>
      <c r="CY124" s="166"/>
      <c r="CZ124" s="166"/>
      <c r="DA124" s="166"/>
    </row>
    <row r="125" spans="1:105" ht="3.2" customHeight="1">
      <c r="A125" s="1169"/>
      <c r="B125" s="1169"/>
      <c r="C125" s="1169"/>
      <c r="D125" s="1523"/>
      <c r="E125" s="1524"/>
      <c r="F125" s="1524"/>
      <c r="G125" s="1524"/>
      <c r="H125" s="1524"/>
      <c r="I125" s="1525"/>
      <c r="J125" s="1518"/>
      <c r="K125" s="1519"/>
      <c r="L125" s="1321"/>
      <c r="M125" s="1325"/>
      <c r="N125" s="1324"/>
      <c r="O125" s="1321"/>
      <c r="P125" s="1325"/>
      <c r="Q125" s="1325"/>
      <c r="R125" s="1325"/>
      <c r="S125" s="1325"/>
      <c r="T125" s="1325"/>
      <c r="U125" s="1325"/>
      <c r="V125" s="1325"/>
      <c r="W125" s="1325"/>
      <c r="X125" s="1325"/>
      <c r="Y125" s="1325"/>
      <c r="Z125" s="1324"/>
      <c r="AA125" s="1536"/>
      <c r="AB125" s="1537"/>
      <c r="AC125" s="1537"/>
      <c r="AD125" s="1537"/>
      <c r="AE125" s="1537"/>
      <c r="AF125" s="1537"/>
      <c r="AG125" s="1537"/>
      <c r="AH125" s="1537"/>
      <c r="AI125" s="1537"/>
      <c r="AJ125" s="1538"/>
      <c r="AK125" s="1541"/>
      <c r="AL125" s="1542"/>
      <c r="AM125" s="1542"/>
      <c r="AN125" s="1542"/>
      <c r="AO125" s="1542"/>
      <c r="AP125" s="1542"/>
      <c r="AQ125" s="1542"/>
      <c r="AR125" s="1542"/>
      <c r="AS125" s="1542"/>
      <c r="AT125" s="1542"/>
      <c r="AU125" s="1542"/>
      <c r="AV125" s="1542"/>
      <c r="AW125" s="1545"/>
      <c r="AX125" s="1546"/>
      <c r="BA125" s="1466"/>
      <c r="BB125" s="1467"/>
      <c r="BC125" s="1467"/>
      <c r="BD125" s="1468"/>
      <c r="BE125" s="1500"/>
      <c r="BF125" s="1501"/>
      <c r="BG125" s="1501"/>
      <c r="BH125" s="1501"/>
      <c r="BI125" s="1501"/>
      <c r="BJ125" s="1501"/>
      <c r="BK125" s="1501"/>
      <c r="BL125" s="1501"/>
      <c r="BM125" s="1501"/>
      <c r="BN125" s="1501"/>
      <c r="BO125" s="1501"/>
      <c r="BP125" s="1501"/>
      <c r="BQ125" s="1501"/>
      <c r="BR125" s="1501"/>
      <c r="BS125" s="1502"/>
      <c r="BT125" s="1079"/>
      <c r="BU125" s="1080"/>
      <c r="BV125" s="1081"/>
      <c r="BW125" s="1088"/>
      <c r="BX125" s="1089"/>
      <c r="BY125" s="1089"/>
      <c r="BZ125" s="1089"/>
      <c r="CA125" s="1089"/>
      <c r="CB125" s="1089"/>
      <c r="CC125" s="1089"/>
      <c r="CD125" s="1089"/>
      <c r="CE125" s="1089"/>
      <c r="CF125" s="1089"/>
      <c r="CG125" s="1089"/>
      <c r="CH125" s="1089"/>
      <c r="CI125" s="1089"/>
      <c r="CJ125" s="1089"/>
      <c r="CK125" s="1089"/>
      <c r="CL125" s="1089"/>
      <c r="CM125" s="1089"/>
      <c r="CN125" s="1089"/>
      <c r="CO125" s="1089"/>
      <c r="CP125" s="1089"/>
      <c r="CQ125" s="1089"/>
      <c r="CR125" s="1089"/>
      <c r="CS125" s="1089"/>
      <c r="CT125" s="1089"/>
      <c r="CU125" s="1090"/>
      <c r="CV125" s="166"/>
      <c r="CW125" s="166"/>
      <c r="CX125" s="166"/>
      <c r="CY125" s="166"/>
      <c r="CZ125" s="166"/>
      <c r="DA125" s="166"/>
    </row>
    <row r="126" spans="1:105" ht="3" customHeight="1">
      <c r="A126" s="1169"/>
      <c r="B126" s="1169"/>
      <c r="C126" s="1169"/>
      <c r="D126" s="1523"/>
      <c r="E126" s="1524"/>
      <c r="F126" s="1524"/>
      <c r="G126" s="1524"/>
      <c r="H126" s="1524"/>
      <c r="I126" s="1525"/>
      <c r="J126" s="1529" t="s">
        <v>641</v>
      </c>
      <c r="K126" s="1530"/>
      <c r="L126" s="1530"/>
      <c r="M126" s="1530"/>
      <c r="N126" s="1530"/>
      <c r="O126" s="1531"/>
      <c r="P126" s="1529" t="str">
        <f>IF(入力シート!AK147&lt;&gt;"",入力シート!AK147,"")</f>
        <v/>
      </c>
      <c r="Q126" s="1530" t="str">
        <f>IF(入力シート!AL147&lt;&gt;"",入力シート!AL147,"")</f>
        <v/>
      </c>
      <c r="R126" s="1530" t="str">
        <f>IF(入力シート!AM147&lt;&gt;"",入力シート!AM147,"")</f>
        <v/>
      </c>
      <c r="S126" s="1530" t="str">
        <f>IF(入力シート!AN147&lt;&gt;"",入力シート!AN147,"")</f>
        <v/>
      </c>
      <c r="T126" s="1530"/>
      <c r="U126" s="1530" t="str">
        <f>IF(入力シート!AO147&lt;&gt;"",入力シート!AO147,"")</f>
        <v/>
      </c>
      <c r="V126" s="1530"/>
      <c r="W126" s="1530" t="str">
        <f>IF(入力シート!AP147&lt;&gt;"",入力シート!AP147,"")</f>
        <v/>
      </c>
      <c r="X126" s="1530"/>
      <c r="Y126" s="1530" t="str">
        <f>IF(入力シート!AQ147&lt;&gt;"",入力シート!AQ147,"")</f>
        <v/>
      </c>
      <c r="Z126" s="1530"/>
      <c r="AA126" s="1530" t="str">
        <f>IF(入力シート!AR147&lt;&gt;"",入力シート!AR147,"")</f>
        <v/>
      </c>
      <c r="AB126" s="1530"/>
      <c r="AC126" s="1530" t="str">
        <f>IF(入力シート!AS147&lt;&gt;"",入力シート!AS147,"")</f>
        <v/>
      </c>
      <c r="AD126" s="1530"/>
      <c r="AE126" s="1530" t="str">
        <f>IF(入力シート!AT147&lt;&gt;"",入力シート!AT147,"")</f>
        <v/>
      </c>
      <c r="AF126" s="1530"/>
      <c r="AG126" s="1530" t="str">
        <f>IF(入力シート!AU147&lt;&gt;"",入力シート!AU147,"")</f>
        <v/>
      </c>
      <c r="AH126" s="1530"/>
      <c r="AI126" s="1530" t="str">
        <f>IF(入力シート!AV147&lt;&gt;"",入力シート!AV147,"")</f>
        <v/>
      </c>
      <c r="AJ126" s="1530"/>
      <c r="AK126" s="305"/>
      <c r="AL126" s="309"/>
      <c r="AM126" s="1548" t="s">
        <v>782</v>
      </c>
      <c r="AN126" s="1548"/>
      <c r="AO126" s="1548"/>
      <c r="AP126" s="1548"/>
      <c r="AQ126" s="1548"/>
      <c r="AR126" s="1548"/>
      <c r="AS126" s="1548"/>
      <c r="AT126" s="1548"/>
      <c r="AU126" s="1548"/>
      <c r="AV126" s="1548"/>
      <c r="AW126" s="1548"/>
      <c r="AX126" s="1549"/>
      <c r="BA126" s="1600" t="s">
        <v>786</v>
      </c>
      <c r="BB126" s="1601"/>
      <c r="BC126" s="1601"/>
      <c r="BD126" s="1602"/>
      <c r="BE126" s="1494" t="s">
        <v>769</v>
      </c>
      <c r="BF126" s="1495"/>
      <c r="BG126" s="1495"/>
      <c r="BH126" s="1495"/>
      <c r="BI126" s="1495"/>
      <c r="BJ126" s="1495"/>
      <c r="BK126" s="1495"/>
      <c r="BL126" s="1495"/>
      <c r="BM126" s="1495"/>
      <c r="BN126" s="1495"/>
      <c r="BO126" s="1495"/>
      <c r="BP126" s="1495"/>
      <c r="BQ126" s="1495"/>
      <c r="BR126" s="1495"/>
      <c r="BS126" s="1496"/>
      <c r="BT126" s="1076" t="s">
        <v>801</v>
      </c>
      <c r="BU126" s="1077"/>
      <c r="BV126" s="1078"/>
      <c r="BW126" s="1085" t="str">
        <f>AJ45</f>
        <v/>
      </c>
      <c r="BX126" s="1086"/>
      <c r="BY126" s="1086"/>
      <c r="BZ126" s="1086"/>
      <c r="CA126" s="1086"/>
      <c r="CB126" s="1086"/>
      <c r="CC126" s="1086"/>
      <c r="CD126" s="1086"/>
      <c r="CE126" s="1086"/>
      <c r="CF126" s="1086"/>
      <c r="CG126" s="1086"/>
      <c r="CH126" s="1086"/>
      <c r="CI126" s="1086"/>
      <c r="CJ126" s="1086"/>
      <c r="CK126" s="1086"/>
      <c r="CL126" s="1086"/>
      <c r="CM126" s="1086"/>
      <c r="CN126" s="1086"/>
      <c r="CO126" s="1086"/>
      <c r="CP126" s="1086"/>
      <c r="CQ126" s="1086"/>
      <c r="CR126" s="1086"/>
      <c r="CS126" s="1086"/>
      <c r="CT126" s="1086"/>
      <c r="CU126" s="1087"/>
      <c r="CV126" s="166"/>
      <c r="CW126" s="166"/>
      <c r="CX126" s="166"/>
      <c r="CY126" s="166"/>
      <c r="CZ126" s="166"/>
      <c r="DA126" s="166"/>
    </row>
    <row r="127" spans="1:105" ht="3" customHeight="1">
      <c r="A127" s="1169"/>
      <c r="B127" s="1169"/>
      <c r="C127" s="1169"/>
      <c r="D127" s="1523"/>
      <c r="E127" s="1524"/>
      <c r="F127" s="1524"/>
      <c r="G127" s="1524"/>
      <c r="H127" s="1524"/>
      <c r="I127" s="1525"/>
      <c r="J127" s="1326"/>
      <c r="K127" s="1322"/>
      <c r="L127" s="1322"/>
      <c r="M127" s="1322"/>
      <c r="N127" s="1322"/>
      <c r="O127" s="1532"/>
      <c r="P127" s="1326"/>
      <c r="Q127" s="1322"/>
      <c r="R127" s="1322"/>
      <c r="S127" s="1322"/>
      <c r="T127" s="1322"/>
      <c r="U127" s="1322"/>
      <c r="V127" s="1322"/>
      <c r="W127" s="1322"/>
      <c r="X127" s="1322"/>
      <c r="Y127" s="1322"/>
      <c r="Z127" s="1322"/>
      <c r="AA127" s="1322"/>
      <c r="AB127" s="1322"/>
      <c r="AC127" s="1322"/>
      <c r="AD127" s="1322"/>
      <c r="AE127" s="1322"/>
      <c r="AF127" s="1322"/>
      <c r="AG127" s="1322"/>
      <c r="AH127" s="1322"/>
      <c r="AI127" s="1322"/>
      <c r="AJ127" s="1322"/>
      <c r="AK127" s="306"/>
      <c r="AL127" s="1583" t="str">
        <f>IF(入力シート!AL145&lt;&gt;"",入力シート!AL145,"")</f>
        <v/>
      </c>
      <c r="AM127" s="1550"/>
      <c r="AN127" s="1550"/>
      <c r="AO127" s="1550"/>
      <c r="AP127" s="1550"/>
      <c r="AQ127" s="1550"/>
      <c r="AR127" s="1550"/>
      <c r="AS127" s="1550"/>
      <c r="AT127" s="1550"/>
      <c r="AU127" s="1550"/>
      <c r="AV127" s="1550"/>
      <c r="AW127" s="1550"/>
      <c r="AX127" s="1551"/>
      <c r="BA127" s="1603"/>
      <c r="BB127" s="1604"/>
      <c r="BC127" s="1604"/>
      <c r="BD127" s="1605"/>
      <c r="BE127" s="1497"/>
      <c r="BF127" s="1498"/>
      <c r="BG127" s="1498"/>
      <c r="BH127" s="1498"/>
      <c r="BI127" s="1498"/>
      <c r="BJ127" s="1498"/>
      <c r="BK127" s="1498"/>
      <c r="BL127" s="1498"/>
      <c r="BM127" s="1498"/>
      <c r="BN127" s="1498"/>
      <c r="BO127" s="1498"/>
      <c r="BP127" s="1498"/>
      <c r="BQ127" s="1498"/>
      <c r="BR127" s="1498"/>
      <c r="BS127" s="1499"/>
      <c r="BT127" s="1079"/>
      <c r="BU127" s="1080"/>
      <c r="BV127" s="1081"/>
      <c r="BW127" s="1088"/>
      <c r="BX127" s="1089"/>
      <c r="BY127" s="1089"/>
      <c r="BZ127" s="1089"/>
      <c r="CA127" s="1089"/>
      <c r="CB127" s="1089"/>
      <c r="CC127" s="1089"/>
      <c r="CD127" s="1089"/>
      <c r="CE127" s="1089"/>
      <c r="CF127" s="1089"/>
      <c r="CG127" s="1089"/>
      <c r="CH127" s="1089"/>
      <c r="CI127" s="1089"/>
      <c r="CJ127" s="1089"/>
      <c r="CK127" s="1089"/>
      <c r="CL127" s="1089"/>
      <c r="CM127" s="1089"/>
      <c r="CN127" s="1089"/>
      <c r="CO127" s="1089"/>
      <c r="CP127" s="1089"/>
      <c r="CQ127" s="1089"/>
      <c r="CR127" s="1089"/>
      <c r="CS127" s="1089"/>
      <c r="CT127" s="1089"/>
      <c r="CU127" s="1090"/>
      <c r="CV127" s="166"/>
      <c r="CW127" s="166"/>
      <c r="CX127" s="166"/>
      <c r="CY127" s="166"/>
      <c r="CZ127" s="166"/>
      <c r="DA127" s="166"/>
    </row>
    <row r="128" spans="1:105" ht="3" customHeight="1">
      <c r="A128" s="1169"/>
      <c r="B128" s="1169"/>
      <c r="C128" s="1169"/>
      <c r="D128" s="1523"/>
      <c r="E128" s="1524"/>
      <c r="F128" s="1524"/>
      <c r="G128" s="1524"/>
      <c r="H128" s="1524"/>
      <c r="I128" s="1525"/>
      <c r="J128" s="1326"/>
      <c r="K128" s="1322"/>
      <c r="L128" s="1322"/>
      <c r="M128" s="1322"/>
      <c r="N128" s="1322"/>
      <c r="O128" s="1532"/>
      <c r="P128" s="1326"/>
      <c r="Q128" s="1322"/>
      <c r="R128" s="1322"/>
      <c r="S128" s="1322"/>
      <c r="T128" s="1322"/>
      <c r="U128" s="1322"/>
      <c r="V128" s="1322"/>
      <c r="W128" s="1322"/>
      <c r="X128" s="1322"/>
      <c r="Y128" s="1322"/>
      <c r="Z128" s="1322"/>
      <c r="AA128" s="1322"/>
      <c r="AB128" s="1322"/>
      <c r="AC128" s="1322"/>
      <c r="AD128" s="1322"/>
      <c r="AE128" s="1322"/>
      <c r="AF128" s="1322"/>
      <c r="AG128" s="1322"/>
      <c r="AH128" s="1322"/>
      <c r="AI128" s="1322"/>
      <c r="AJ128" s="1322"/>
      <c r="AK128" s="306"/>
      <c r="AL128" s="1584"/>
      <c r="AM128" s="1550" t="s">
        <v>783</v>
      </c>
      <c r="AN128" s="1550"/>
      <c r="AO128" s="1550"/>
      <c r="AP128" s="1550"/>
      <c r="AQ128" s="1550"/>
      <c r="AR128" s="1550"/>
      <c r="AS128" s="1550"/>
      <c r="AT128" s="1550"/>
      <c r="AU128" s="1550"/>
      <c r="AV128" s="1550"/>
      <c r="AW128" s="1550"/>
      <c r="AX128" s="1551"/>
      <c r="BA128" s="1603"/>
      <c r="BB128" s="1604"/>
      <c r="BC128" s="1604"/>
      <c r="BD128" s="1605"/>
      <c r="BE128" s="1497"/>
      <c r="BF128" s="1498"/>
      <c r="BG128" s="1498"/>
      <c r="BH128" s="1498"/>
      <c r="BI128" s="1498"/>
      <c r="BJ128" s="1498"/>
      <c r="BK128" s="1498"/>
      <c r="BL128" s="1498"/>
      <c r="BM128" s="1498"/>
      <c r="BN128" s="1498"/>
      <c r="BO128" s="1498"/>
      <c r="BP128" s="1498"/>
      <c r="BQ128" s="1498"/>
      <c r="BR128" s="1498"/>
      <c r="BS128" s="1499"/>
      <c r="BT128" s="1079"/>
      <c r="BU128" s="1080"/>
      <c r="BV128" s="1081"/>
      <c r="BW128" s="1088"/>
      <c r="BX128" s="1089"/>
      <c r="BY128" s="1089"/>
      <c r="BZ128" s="1089"/>
      <c r="CA128" s="1089"/>
      <c r="CB128" s="1089"/>
      <c r="CC128" s="1089"/>
      <c r="CD128" s="1089"/>
      <c r="CE128" s="1089"/>
      <c r="CF128" s="1089"/>
      <c r="CG128" s="1089"/>
      <c r="CH128" s="1089"/>
      <c r="CI128" s="1089"/>
      <c r="CJ128" s="1089"/>
      <c r="CK128" s="1089"/>
      <c r="CL128" s="1089"/>
      <c r="CM128" s="1089"/>
      <c r="CN128" s="1089"/>
      <c r="CO128" s="1089"/>
      <c r="CP128" s="1089"/>
      <c r="CQ128" s="1089"/>
      <c r="CR128" s="1089"/>
      <c r="CS128" s="1089"/>
      <c r="CT128" s="1089"/>
      <c r="CU128" s="1090"/>
      <c r="CV128" s="166"/>
      <c r="CW128" s="166"/>
      <c r="CX128" s="166"/>
      <c r="CY128" s="166"/>
      <c r="CZ128" s="166"/>
      <c r="DA128" s="166"/>
    </row>
    <row r="129" spans="1:105" ht="3" customHeight="1">
      <c r="A129" s="1169"/>
      <c r="B129" s="1169"/>
      <c r="C129" s="1169"/>
      <c r="D129" s="1526"/>
      <c r="E129" s="1527"/>
      <c r="F129" s="1527"/>
      <c r="G129" s="1527"/>
      <c r="H129" s="1527"/>
      <c r="I129" s="1528"/>
      <c r="J129" s="1321"/>
      <c r="K129" s="1325"/>
      <c r="L129" s="1325"/>
      <c r="M129" s="1325"/>
      <c r="N129" s="1325"/>
      <c r="O129" s="1324"/>
      <c r="P129" s="304"/>
      <c r="Q129" s="307"/>
      <c r="R129" s="304"/>
      <c r="S129" s="1321"/>
      <c r="T129" s="1322"/>
      <c r="U129" s="1323"/>
      <c r="V129" s="1324"/>
      <c r="W129" s="1325"/>
      <c r="X129" s="1325"/>
      <c r="Y129" s="1321"/>
      <c r="Z129" s="1325"/>
      <c r="AA129" s="1321"/>
      <c r="AB129" s="1547"/>
      <c r="AC129" s="1323"/>
      <c r="AD129" s="1324"/>
      <c r="AE129" s="1325"/>
      <c r="AF129" s="1324"/>
      <c r="AG129" s="1326"/>
      <c r="AH129" s="1322"/>
      <c r="AI129" s="1321"/>
      <c r="AJ129" s="1325"/>
      <c r="AK129" s="304"/>
      <c r="AL129" s="308"/>
      <c r="AM129" s="1585"/>
      <c r="AN129" s="1585"/>
      <c r="AO129" s="1585"/>
      <c r="AP129" s="1585"/>
      <c r="AQ129" s="1585"/>
      <c r="AR129" s="1585"/>
      <c r="AS129" s="1585"/>
      <c r="AT129" s="1585"/>
      <c r="AU129" s="1585"/>
      <c r="AV129" s="1585"/>
      <c r="AW129" s="1585"/>
      <c r="AX129" s="1586"/>
      <c r="BA129" s="1603"/>
      <c r="BB129" s="1604"/>
      <c r="BC129" s="1604"/>
      <c r="BD129" s="1605"/>
      <c r="BE129" s="1500"/>
      <c r="BF129" s="1501"/>
      <c r="BG129" s="1501"/>
      <c r="BH129" s="1501"/>
      <c r="BI129" s="1501"/>
      <c r="BJ129" s="1501"/>
      <c r="BK129" s="1501"/>
      <c r="BL129" s="1501"/>
      <c r="BM129" s="1501"/>
      <c r="BN129" s="1501"/>
      <c r="BO129" s="1501"/>
      <c r="BP129" s="1501"/>
      <c r="BQ129" s="1501"/>
      <c r="BR129" s="1501"/>
      <c r="BS129" s="1502"/>
      <c r="BT129" s="1082"/>
      <c r="BU129" s="1083"/>
      <c r="BV129" s="1084"/>
      <c r="BW129" s="1091"/>
      <c r="BX129" s="1092"/>
      <c r="BY129" s="1092"/>
      <c r="BZ129" s="1092"/>
      <c r="CA129" s="1092"/>
      <c r="CB129" s="1092"/>
      <c r="CC129" s="1092"/>
      <c r="CD129" s="1092"/>
      <c r="CE129" s="1092"/>
      <c r="CF129" s="1092"/>
      <c r="CG129" s="1092"/>
      <c r="CH129" s="1092"/>
      <c r="CI129" s="1092"/>
      <c r="CJ129" s="1092"/>
      <c r="CK129" s="1092"/>
      <c r="CL129" s="1092"/>
      <c r="CM129" s="1092"/>
      <c r="CN129" s="1092"/>
      <c r="CO129" s="1092"/>
      <c r="CP129" s="1092"/>
      <c r="CQ129" s="1092"/>
      <c r="CR129" s="1092"/>
      <c r="CS129" s="1092"/>
      <c r="CT129" s="1092"/>
      <c r="CU129" s="1093"/>
      <c r="CV129" s="166"/>
      <c r="CW129" s="166"/>
      <c r="CX129" s="166"/>
      <c r="CY129" s="166"/>
      <c r="CZ129" s="166"/>
      <c r="DA129" s="166"/>
    </row>
    <row r="130" spans="1:105" ht="3.2" customHeight="1">
      <c r="A130" s="1169"/>
      <c r="B130" s="1169"/>
      <c r="C130" s="1169"/>
      <c r="D130" s="1119" t="s">
        <v>808</v>
      </c>
      <c r="E130" s="1160"/>
      <c r="F130" s="1163">
        <v>1</v>
      </c>
      <c r="G130" s="1165" t="s">
        <v>643</v>
      </c>
      <c r="H130" s="1166"/>
      <c r="I130" s="1167"/>
      <c r="J130" s="1045"/>
      <c r="K130" s="893"/>
      <c r="L130" s="893"/>
      <c r="M130" s="893"/>
      <c r="N130" s="893"/>
      <c r="O130" s="893"/>
      <c r="P130" s="893"/>
      <c r="Q130" s="893"/>
      <c r="R130" s="893"/>
      <c r="S130" s="1013"/>
      <c r="T130" s="1104" t="s">
        <v>391</v>
      </c>
      <c r="U130" s="1104"/>
      <c r="V130" s="1104"/>
      <c r="W130" s="1104"/>
      <c r="X130" s="1133" t="str">
        <f>IF(AND(入力シート!F151&lt;&gt;"",入力シート!O151&lt;&gt;"",入力シート!Q151&lt;&gt;"",入力シート!S151&lt;&gt;"",入力シート!V151&lt;&gt;"",入力シート!X151&lt;&gt;"",入力シート!Z151&lt;&gt;""),IF(入力シート!Q151="西暦",CONCATENATE(入力シート!S151,入力シート!U151,入力シート!V151,入力シート!W151,入力シート!X151,入力シート!Y151),CONCATENATE(入力シート!Q151,入力シート!S151,入力シート!U151,入力シート!V151,入力シート!W151,入力シート!X151,入力シート!Y151)),"")</f>
        <v/>
      </c>
      <c r="Y130" s="1020"/>
      <c r="Z130" s="1020"/>
      <c r="AA130" s="1020"/>
      <c r="AB130" s="1020"/>
      <c r="AC130" s="1020"/>
      <c r="AD130" s="1020"/>
      <c r="AE130" s="1020"/>
      <c r="AF130" s="1037"/>
      <c r="AG130" s="1552" t="s">
        <v>647</v>
      </c>
      <c r="AH130" s="1553"/>
      <c r="AI130" s="1553"/>
      <c r="AJ130" s="1553"/>
      <c r="AK130" s="1554"/>
      <c r="AL130" s="1561" t="str">
        <f>IF(AND(入力シート!F151&lt;&gt;"",入力シート!O151&lt;&gt;"",入力シート!Q151&lt;&gt;"",入力シート!S151&lt;&gt;"",入力シート!V151&lt;&gt;"",入力シート!X151&lt;&gt;"",入力シート!Z151&lt;&gt;""),入力シート!Z151,"")</f>
        <v/>
      </c>
      <c r="AM130" s="1562"/>
      <c r="AN130" s="1562"/>
      <c r="AO130" s="1562"/>
      <c r="AP130" s="1562"/>
      <c r="AQ130" s="1563"/>
      <c r="AR130" s="1570" t="s">
        <v>125</v>
      </c>
      <c r="AS130" s="1570"/>
      <c r="AT130" s="1106" t="str">
        <f>IF(AND(入力シート!F151&lt;&gt;"",入力シート!O151&lt;&gt;"",入力シート!Q151&lt;&gt;"",入力シート!S151&lt;&gt;"",入力シート!V151&lt;&gt;"",入力シート!X151&lt;&gt;"",入力シート!Z151&lt;&gt;""),入力シート!O151,"")</f>
        <v/>
      </c>
      <c r="AU130" s="1573"/>
      <c r="AV130" s="1573"/>
      <c r="AW130" s="1573"/>
      <c r="AX130" s="1573"/>
      <c r="BA130" s="1603"/>
      <c r="BB130" s="1604"/>
      <c r="BC130" s="1604"/>
      <c r="BD130" s="1605"/>
      <c r="BE130" s="1070" t="s">
        <v>770</v>
      </c>
      <c r="BF130" s="1071"/>
      <c r="BG130" s="1071"/>
      <c r="BH130" s="1071"/>
      <c r="BI130" s="1071"/>
      <c r="BJ130" s="1071"/>
      <c r="BK130" s="1071"/>
      <c r="BL130" s="1071"/>
      <c r="BM130" s="1071"/>
      <c r="BN130" s="1071"/>
      <c r="BO130" s="1071"/>
      <c r="BP130" s="1071"/>
      <c r="BQ130" s="1071"/>
      <c r="BR130" s="1071"/>
      <c r="BS130" s="1072"/>
      <c r="BT130" s="1076" t="s">
        <v>802</v>
      </c>
      <c r="BU130" s="1077"/>
      <c r="BV130" s="1078"/>
      <c r="BW130" s="1085" t="str">
        <f>AE45</f>
        <v/>
      </c>
      <c r="BX130" s="1086"/>
      <c r="BY130" s="1086"/>
      <c r="BZ130" s="1086"/>
      <c r="CA130" s="1086"/>
      <c r="CB130" s="1086"/>
      <c r="CC130" s="1086"/>
      <c r="CD130" s="1086"/>
      <c r="CE130" s="1086"/>
      <c r="CF130" s="1086"/>
      <c r="CG130" s="1086"/>
      <c r="CH130" s="1086"/>
      <c r="CI130" s="1086"/>
      <c r="CJ130" s="1086"/>
      <c r="CK130" s="1086"/>
      <c r="CL130" s="1086"/>
      <c r="CM130" s="1086"/>
      <c r="CN130" s="1086"/>
      <c r="CO130" s="1086"/>
      <c r="CP130" s="1086"/>
      <c r="CQ130" s="1086"/>
      <c r="CR130" s="1086"/>
      <c r="CS130" s="1086"/>
      <c r="CT130" s="1086"/>
      <c r="CU130" s="1087"/>
      <c r="CV130" s="166"/>
      <c r="CW130" s="166"/>
      <c r="CX130" s="166"/>
      <c r="CY130" s="166"/>
      <c r="CZ130" s="166"/>
      <c r="DA130" s="166"/>
    </row>
    <row r="131" spans="1:105" ht="3.2" customHeight="1">
      <c r="A131" s="1169"/>
      <c r="B131" s="1169"/>
      <c r="C131" s="1169"/>
      <c r="D131" s="1161"/>
      <c r="E131" s="1162"/>
      <c r="F131" s="1164"/>
      <c r="G131" s="1165"/>
      <c r="H131" s="1166"/>
      <c r="I131" s="1167"/>
      <c r="J131" s="1046"/>
      <c r="K131" s="1047"/>
      <c r="L131" s="1047"/>
      <c r="M131" s="1047"/>
      <c r="N131" s="1047"/>
      <c r="O131" s="1047"/>
      <c r="P131" s="1047"/>
      <c r="Q131" s="1047"/>
      <c r="R131" s="1047"/>
      <c r="S131" s="1168"/>
      <c r="T131" s="1104"/>
      <c r="U131" s="1104"/>
      <c r="V131" s="1104"/>
      <c r="W131" s="1104"/>
      <c r="X131" s="1134"/>
      <c r="Y131" s="1021"/>
      <c r="Z131" s="1021"/>
      <c r="AA131" s="1021"/>
      <c r="AB131" s="1021"/>
      <c r="AC131" s="1021"/>
      <c r="AD131" s="1021"/>
      <c r="AE131" s="1021"/>
      <c r="AF131" s="1132"/>
      <c r="AG131" s="1555"/>
      <c r="AH131" s="1556"/>
      <c r="AI131" s="1556"/>
      <c r="AJ131" s="1556"/>
      <c r="AK131" s="1557"/>
      <c r="AL131" s="1564"/>
      <c r="AM131" s="1565"/>
      <c r="AN131" s="1565"/>
      <c r="AO131" s="1565"/>
      <c r="AP131" s="1565"/>
      <c r="AQ131" s="1566"/>
      <c r="AR131" s="1571"/>
      <c r="AS131" s="1571"/>
      <c r="AT131" s="1574"/>
      <c r="AU131" s="1574"/>
      <c r="AV131" s="1574"/>
      <c r="AW131" s="1574"/>
      <c r="AX131" s="1574"/>
      <c r="BA131" s="1603"/>
      <c r="BB131" s="1604"/>
      <c r="BC131" s="1604"/>
      <c r="BD131" s="1605"/>
      <c r="BE131" s="1073"/>
      <c r="BF131" s="1074"/>
      <c r="BG131" s="1074"/>
      <c r="BH131" s="1074"/>
      <c r="BI131" s="1074"/>
      <c r="BJ131" s="1074"/>
      <c r="BK131" s="1074"/>
      <c r="BL131" s="1074"/>
      <c r="BM131" s="1074"/>
      <c r="BN131" s="1074"/>
      <c r="BO131" s="1074"/>
      <c r="BP131" s="1074"/>
      <c r="BQ131" s="1074"/>
      <c r="BR131" s="1074"/>
      <c r="BS131" s="1075"/>
      <c r="BT131" s="1079"/>
      <c r="BU131" s="1080"/>
      <c r="BV131" s="1081"/>
      <c r="BW131" s="1088"/>
      <c r="BX131" s="1089"/>
      <c r="BY131" s="1089"/>
      <c r="BZ131" s="1089"/>
      <c r="CA131" s="1089"/>
      <c r="CB131" s="1089"/>
      <c r="CC131" s="1089"/>
      <c r="CD131" s="1089"/>
      <c r="CE131" s="1089"/>
      <c r="CF131" s="1089"/>
      <c r="CG131" s="1089"/>
      <c r="CH131" s="1089"/>
      <c r="CI131" s="1089"/>
      <c r="CJ131" s="1089"/>
      <c r="CK131" s="1089"/>
      <c r="CL131" s="1089"/>
      <c r="CM131" s="1089"/>
      <c r="CN131" s="1089"/>
      <c r="CO131" s="1089"/>
      <c r="CP131" s="1089"/>
      <c r="CQ131" s="1089"/>
      <c r="CR131" s="1089"/>
      <c r="CS131" s="1089"/>
      <c r="CT131" s="1089"/>
      <c r="CU131" s="1090"/>
      <c r="CV131" s="166"/>
      <c r="CW131" s="166"/>
      <c r="CX131" s="166"/>
      <c r="CY131" s="166"/>
      <c r="CZ131" s="166"/>
      <c r="DA131" s="166"/>
    </row>
    <row r="132" spans="1:105" ht="3.2" customHeight="1">
      <c r="A132" s="1169"/>
      <c r="B132" s="1169"/>
      <c r="C132" s="1169"/>
      <c r="D132" s="1161"/>
      <c r="E132" s="1162"/>
      <c r="F132" s="1164"/>
      <c r="G132" s="1165"/>
      <c r="H132" s="1166"/>
      <c r="I132" s="1167"/>
      <c r="J132" s="1046"/>
      <c r="K132" s="1047"/>
      <c r="L132" s="1047"/>
      <c r="M132" s="1047"/>
      <c r="N132" s="1047"/>
      <c r="O132" s="1047"/>
      <c r="P132" s="1047"/>
      <c r="Q132" s="1047"/>
      <c r="R132" s="1047"/>
      <c r="S132" s="1168"/>
      <c r="T132" s="1104"/>
      <c r="U132" s="1104"/>
      <c r="V132" s="1104"/>
      <c r="W132" s="1104"/>
      <c r="X132" s="1134"/>
      <c r="Y132" s="1021"/>
      <c r="Z132" s="1021"/>
      <c r="AA132" s="1021"/>
      <c r="AB132" s="1021"/>
      <c r="AC132" s="1021"/>
      <c r="AD132" s="1021"/>
      <c r="AE132" s="1021"/>
      <c r="AF132" s="1132"/>
      <c r="AG132" s="1555"/>
      <c r="AH132" s="1556"/>
      <c r="AI132" s="1556"/>
      <c r="AJ132" s="1556"/>
      <c r="AK132" s="1557"/>
      <c r="AL132" s="1564"/>
      <c r="AM132" s="1565"/>
      <c r="AN132" s="1565"/>
      <c r="AO132" s="1565"/>
      <c r="AP132" s="1565"/>
      <c r="AQ132" s="1566"/>
      <c r="AR132" s="1571"/>
      <c r="AS132" s="1571"/>
      <c r="AT132" s="1574"/>
      <c r="AU132" s="1574"/>
      <c r="AV132" s="1574"/>
      <c r="AW132" s="1574"/>
      <c r="AX132" s="1574"/>
      <c r="BA132" s="1603"/>
      <c r="BB132" s="1604"/>
      <c r="BC132" s="1604"/>
      <c r="BD132" s="1605"/>
      <c r="BE132" s="1073" t="s">
        <v>771</v>
      </c>
      <c r="BF132" s="1074"/>
      <c r="BG132" s="1074"/>
      <c r="BH132" s="1074"/>
      <c r="BI132" s="1074"/>
      <c r="BJ132" s="1074"/>
      <c r="BK132" s="1074"/>
      <c r="BL132" s="1074"/>
      <c r="BM132" s="1074"/>
      <c r="BN132" s="1074"/>
      <c r="BO132" s="1074"/>
      <c r="BP132" s="1074"/>
      <c r="BQ132" s="1074"/>
      <c r="BR132" s="1074"/>
      <c r="BS132" s="1075"/>
      <c r="BT132" s="1079"/>
      <c r="BU132" s="1080"/>
      <c r="BV132" s="1081"/>
      <c r="BW132" s="1088"/>
      <c r="BX132" s="1089"/>
      <c r="BY132" s="1089"/>
      <c r="BZ132" s="1089"/>
      <c r="CA132" s="1089"/>
      <c r="CB132" s="1089"/>
      <c r="CC132" s="1089"/>
      <c r="CD132" s="1089"/>
      <c r="CE132" s="1089"/>
      <c r="CF132" s="1089"/>
      <c r="CG132" s="1089"/>
      <c r="CH132" s="1089"/>
      <c r="CI132" s="1089"/>
      <c r="CJ132" s="1089"/>
      <c r="CK132" s="1089"/>
      <c r="CL132" s="1089"/>
      <c r="CM132" s="1089"/>
      <c r="CN132" s="1089"/>
      <c r="CO132" s="1089"/>
      <c r="CP132" s="1089"/>
      <c r="CQ132" s="1089"/>
      <c r="CR132" s="1089"/>
      <c r="CS132" s="1089"/>
      <c r="CT132" s="1089"/>
      <c r="CU132" s="1090"/>
      <c r="CV132" s="166"/>
      <c r="CW132" s="166"/>
      <c r="CX132" s="166"/>
      <c r="CY132" s="166"/>
      <c r="CZ132" s="166"/>
      <c r="DA132" s="166"/>
    </row>
    <row r="133" spans="1:105" ht="3.2" customHeight="1">
      <c r="A133" s="1169"/>
      <c r="B133" s="1169"/>
      <c r="C133" s="1169"/>
      <c r="D133" s="1576" t="s">
        <v>26</v>
      </c>
      <c r="E133" s="1577"/>
      <c r="F133" s="1164"/>
      <c r="G133" s="1058" t="s">
        <v>124</v>
      </c>
      <c r="H133" s="1059"/>
      <c r="I133" s="1060"/>
      <c r="J133" s="1296" t="str">
        <f>IF(AND(入力シート!F151&lt;&gt;"",入力シート!O151&lt;&gt;"",入力シート!Q151&lt;&gt;"",入力シート!S151&lt;&gt;"",入力シート!V151&lt;&gt;"",入力シート!X151&lt;&gt;"",入力シート!Z151&lt;&gt;""),入力シート!F151,"")</f>
        <v/>
      </c>
      <c r="K133" s="1297"/>
      <c r="L133" s="1297"/>
      <c r="M133" s="1297"/>
      <c r="N133" s="1297"/>
      <c r="O133" s="1297"/>
      <c r="P133" s="1297"/>
      <c r="Q133" s="1297"/>
      <c r="R133" s="1297"/>
      <c r="S133" s="1298"/>
      <c r="T133" s="1104"/>
      <c r="U133" s="1104"/>
      <c r="V133" s="1104"/>
      <c r="W133" s="1104"/>
      <c r="X133" s="1134"/>
      <c r="Y133" s="1021"/>
      <c r="Z133" s="1021"/>
      <c r="AA133" s="1021"/>
      <c r="AB133" s="1021"/>
      <c r="AC133" s="1021"/>
      <c r="AD133" s="1021"/>
      <c r="AE133" s="1021"/>
      <c r="AF133" s="1132"/>
      <c r="AG133" s="1555"/>
      <c r="AH133" s="1556"/>
      <c r="AI133" s="1556"/>
      <c r="AJ133" s="1556"/>
      <c r="AK133" s="1557"/>
      <c r="AL133" s="1564"/>
      <c r="AM133" s="1565"/>
      <c r="AN133" s="1565"/>
      <c r="AO133" s="1565"/>
      <c r="AP133" s="1565"/>
      <c r="AQ133" s="1566"/>
      <c r="AR133" s="1571"/>
      <c r="AS133" s="1571"/>
      <c r="AT133" s="1574"/>
      <c r="AU133" s="1574"/>
      <c r="AV133" s="1574"/>
      <c r="AW133" s="1574"/>
      <c r="AX133" s="1574"/>
      <c r="BA133" s="1603"/>
      <c r="BB133" s="1604"/>
      <c r="BC133" s="1604"/>
      <c r="BD133" s="1605"/>
      <c r="BE133" s="1094"/>
      <c r="BF133" s="1095"/>
      <c r="BG133" s="1095"/>
      <c r="BH133" s="1095"/>
      <c r="BI133" s="1095"/>
      <c r="BJ133" s="1095"/>
      <c r="BK133" s="1095"/>
      <c r="BL133" s="1095"/>
      <c r="BM133" s="1095"/>
      <c r="BN133" s="1095"/>
      <c r="BO133" s="1095"/>
      <c r="BP133" s="1095"/>
      <c r="BQ133" s="1095"/>
      <c r="BR133" s="1095"/>
      <c r="BS133" s="1096"/>
      <c r="BT133" s="1082"/>
      <c r="BU133" s="1083"/>
      <c r="BV133" s="1084"/>
      <c r="BW133" s="1091"/>
      <c r="BX133" s="1092"/>
      <c r="BY133" s="1092"/>
      <c r="BZ133" s="1092"/>
      <c r="CA133" s="1092"/>
      <c r="CB133" s="1092"/>
      <c r="CC133" s="1092"/>
      <c r="CD133" s="1092"/>
      <c r="CE133" s="1092"/>
      <c r="CF133" s="1092"/>
      <c r="CG133" s="1092"/>
      <c r="CH133" s="1092"/>
      <c r="CI133" s="1092"/>
      <c r="CJ133" s="1092"/>
      <c r="CK133" s="1092"/>
      <c r="CL133" s="1092"/>
      <c r="CM133" s="1092"/>
      <c r="CN133" s="1092"/>
      <c r="CO133" s="1092"/>
      <c r="CP133" s="1092"/>
      <c r="CQ133" s="1092"/>
      <c r="CR133" s="1092"/>
      <c r="CS133" s="1092"/>
      <c r="CT133" s="1092"/>
      <c r="CU133" s="1093"/>
      <c r="CV133" s="166"/>
      <c r="CW133" s="166"/>
      <c r="CX133" s="166"/>
      <c r="CY133" s="166"/>
      <c r="CZ133" s="166"/>
      <c r="DA133" s="166"/>
    </row>
    <row r="134" spans="1:105" ht="3.2" customHeight="1">
      <c r="A134" s="1169"/>
      <c r="B134" s="1169"/>
      <c r="C134" s="1169"/>
      <c r="D134" s="1576"/>
      <c r="E134" s="1577"/>
      <c r="F134" s="1164"/>
      <c r="G134" s="1058"/>
      <c r="H134" s="1059"/>
      <c r="I134" s="1060"/>
      <c r="J134" s="1580"/>
      <c r="K134" s="1581"/>
      <c r="L134" s="1581"/>
      <c r="M134" s="1581"/>
      <c r="N134" s="1581"/>
      <c r="O134" s="1581"/>
      <c r="P134" s="1581"/>
      <c r="Q134" s="1581"/>
      <c r="R134" s="1581"/>
      <c r="S134" s="1582"/>
      <c r="T134" s="1104"/>
      <c r="U134" s="1104"/>
      <c r="V134" s="1104"/>
      <c r="W134" s="1104"/>
      <c r="X134" s="1134"/>
      <c r="Y134" s="1021"/>
      <c r="Z134" s="1021"/>
      <c r="AA134" s="1021"/>
      <c r="AB134" s="1021"/>
      <c r="AC134" s="1021"/>
      <c r="AD134" s="1021"/>
      <c r="AE134" s="1021"/>
      <c r="AF134" s="1132"/>
      <c r="AG134" s="1555"/>
      <c r="AH134" s="1556"/>
      <c r="AI134" s="1556"/>
      <c r="AJ134" s="1556"/>
      <c r="AK134" s="1557"/>
      <c r="AL134" s="1564"/>
      <c r="AM134" s="1565"/>
      <c r="AN134" s="1565"/>
      <c r="AO134" s="1565"/>
      <c r="AP134" s="1565"/>
      <c r="AQ134" s="1566"/>
      <c r="AR134" s="1571"/>
      <c r="AS134" s="1571"/>
      <c r="AT134" s="1574"/>
      <c r="AU134" s="1574"/>
      <c r="AV134" s="1574"/>
      <c r="AW134" s="1574"/>
      <c r="AX134" s="1574"/>
      <c r="BA134" s="1603"/>
      <c r="BB134" s="1604"/>
      <c r="BC134" s="1604"/>
      <c r="BD134" s="1605"/>
      <c r="BE134" s="1494" t="s">
        <v>772</v>
      </c>
      <c r="BF134" s="1495"/>
      <c r="BG134" s="1495"/>
      <c r="BH134" s="1495"/>
      <c r="BI134" s="1495"/>
      <c r="BJ134" s="1495"/>
      <c r="BK134" s="1495"/>
      <c r="BL134" s="1495"/>
      <c r="BM134" s="1495"/>
      <c r="BN134" s="1495"/>
      <c r="BO134" s="1495"/>
      <c r="BP134" s="1495"/>
      <c r="BQ134" s="1495"/>
      <c r="BR134" s="1495"/>
      <c r="BS134" s="1496"/>
      <c r="BT134" s="1076" t="s">
        <v>803</v>
      </c>
      <c r="BU134" s="1077"/>
      <c r="BV134" s="1078"/>
      <c r="BW134" s="1085" t="str">
        <f>IF(AND('計算シート（非表示）'!B225="",'計算シート（非表示）'!B226="",'計算シート（非表示）'!B227=""),"",IF(SUM('計算シート（非表示）'!B225,'計算シート（非表示）'!B226,'計算シート（非表示）'!B227)&gt;70000,70000,SUM('計算シート（非表示）'!B225:B227)))</f>
        <v/>
      </c>
      <c r="BX134" s="1086"/>
      <c r="BY134" s="1086"/>
      <c r="BZ134" s="1086"/>
      <c r="CA134" s="1086"/>
      <c r="CB134" s="1086"/>
      <c r="CC134" s="1086"/>
      <c r="CD134" s="1086"/>
      <c r="CE134" s="1086"/>
      <c r="CF134" s="1086"/>
      <c r="CG134" s="1086"/>
      <c r="CH134" s="1086"/>
      <c r="CI134" s="1086"/>
      <c r="CJ134" s="1086"/>
      <c r="CK134" s="1086"/>
      <c r="CL134" s="1086"/>
      <c r="CM134" s="1086"/>
      <c r="CN134" s="1086"/>
      <c r="CO134" s="1086"/>
      <c r="CP134" s="1086"/>
      <c r="CQ134" s="1086"/>
      <c r="CR134" s="1086"/>
      <c r="CS134" s="1086"/>
      <c r="CT134" s="1086"/>
      <c r="CU134" s="1087"/>
      <c r="CV134" s="166"/>
      <c r="CW134" s="166"/>
      <c r="CX134" s="166"/>
      <c r="CY134" s="166"/>
      <c r="CZ134" s="166"/>
      <c r="DA134" s="166"/>
    </row>
    <row r="135" spans="1:105" ht="3.2" customHeight="1">
      <c r="A135" s="1169"/>
      <c r="B135" s="1169"/>
      <c r="C135" s="1169"/>
      <c r="D135" s="1576"/>
      <c r="E135" s="1577"/>
      <c r="F135" s="1164"/>
      <c r="G135" s="1058"/>
      <c r="H135" s="1059"/>
      <c r="I135" s="1060"/>
      <c r="J135" s="1580"/>
      <c r="K135" s="1581"/>
      <c r="L135" s="1581"/>
      <c r="M135" s="1581"/>
      <c r="N135" s="1581"/>
      <c r="O135" s="1581"/>
      <c r="P135" s="1581"/>
      <c r="Q135" s="1581"/>
      <c r="R135" s="1581"/>
      <c r="S135" s="1582"/>
      <c r="T135" s="1104"/>
      <c r="U135" s="1104"/>
      <c r="V135" s="1104"/>
      <c r="W135" s="1104"/>
      <c r="X135" s="1134"/>
      <c r="Y135" s="1021"/>
      <c r="Z135" s="1021"/>
      <c r="AA135" s="1021"/>
      <c r="AB135" s="1021"/>
      <c r="AC135" s="1021"/>
      <c r="AD135" s="1021"/>
      <c r="AE135" s="1021"/>
      <c r="AF135" s="1132"/>
      <c r="AG135" s="1555"/>
      <c r="AH135" s="1556"/>
      <c r="AI135" s="1556"/>
      <c r="AJ135" s="1556"/>
      <c r="AK135" s="1557"/>
      <c r="AL135" s="1564"/>
      <c r="AM135" s="1565"/>
      <c r="AN135" s="1565"/>
      <c r="AO135" s="1565"/>
      <c r="AP135" s="1565"/>
      <c r="AQ135" s="1566"/>
      <c r="AR135" s="1571"/>
      <c r="AS135" s="1571"/>
      <c r="AT135" s="1574"/>
      <c r="AU135" s="1574"/>
      <c r="AV135" s="1574"/>
      <c r="AW135" s="1574"/>
      <c r="AX135" s="1574"/>
      <c r="BA135" s="1603"/>
      <c r="BB135" s="1604"/>
      <c r="BC135" s="1604"/>
      <c r="BD135" s="1605"/>
      <c r="BE135" s="1497"/>
      <c r="BF135" s="1498"/>
      <c r="BG135" s="1498"/>
      <c r="BH135" s="1498"/>
      <c r="BI135" s="1498"/>
      <c r="BJ135" s="1498"/>
      <c r="BK135" s="1498"/>
      <c r="BL135" s="1498"/>
      <c r="BM135" s="1498"/>
      <c r="BN135" s="1498"/>
      <c r="BO135" s="1498"/>
      <c r="BP135" s="1498"/>
      <c r="BQ135" s="1498"/>
      <c r="BR135" s="1498"/>
      <c r="BS135" s="1499"/>
      <c r="BT135" s="1079"/>
      <c r="BU135" s="1080"/>
      <c r="BV135" s="1081"/>
      <c r="BW135" s="1088"/>
      <c r="BX135" s="1089"/>
      <c r="BY135" s="1089"/>
      <c r="BZ135" s="1089"/>
      <c r="CA135" s="1089"/>
      <c r="CB135" s="1089"/>
      <c r="CC135" s="1089"/>
      <c r="CD135" s="1089"/>
      <c r="CE135" s="1089"/>
      <c r="CF135" s="1089"/>
      <c r="CG135" s="1089"/>
      <c r="CH135" s="1089"/>
      <c r="CI135" s="1089"/>
      <c r="CJ135" s="1089"/>
      <c r="CK135" s="1089"/>
      <c r="CL135" s="1089"/>
      <c r="CM135" s="1089"/>
      <c r="CN135" s="1089"/>
      <c r="CO135" s="1089"/>
      <c r="CP135" s="1089"/>
      <c r="CQ135" s="1089"/>
      <c r="CR135" s="1089"/>
      <c r="CS135" s="1089"/>
      <c r="CT135" s="1089"/>
      <c r="CU135" s="1090"/>
      <c r="CV135" s="166"/>
      <c r="CW135" s="166"/>
      <c r="CX135" s="166"/>
      <c r="CY135" s="166"/>
      <c r="CZ135" s="166"/>
      <c r="DA135" s="166"/>
    </row>
    <row r="136" spans="1:105" ht="3.2" customHeight="1">
      <c r="A136" s="1169"/>
      <c r="B136" s="1169"/>
      <c r="C136" s="1169"/>
      <c r="D136" s="1576"/>
      <c r="E136" s="1577"/>
      <c r="F136" s="1164"/>
      <c r="G136" s="1058"/>
      <c r="H136" s="1059"/>
      <c r="I136" s="1060"/>
      <c r="J136" s="1299"/>
      <c r="K136" s="1300"/>
      <c r="L136" s="1300"/>
      <c r="M136" s="1300"/>
      <c r="N136" s="1300"/>
      <c r="O136" s="1300"/>
      <c r="P136" s="1300"/>
      <c r="Q136" s="1300"/>
      <c r="R136" s="1300"/>
      <c r="S136" s="1301"/>
      <c r="T136" s="1104"/>
      <c r="U136" s="1104"/>
      <c r="V136" s="1104"/>
      <c r="W136" s="1104"/>
      <c r="X136" s="1135"/>
      <c r="Y136" s="1136"/>
      <c r="Z136" s="1136"/>
      <c r="AA136" s="1136"/>
      <c r="AB136" s="1136"/>
      <c r="AC136" s="1136"/>
      <c r="AD136" s="1136"/>
      <c r="AE136" s="1136"/>
      <c r="AF136" s="1492"/>
      <c r="AG136" s="1558"/>
      <c r="AH136" s="1559"/>
      <c r="AI136" s="1559"/>
      <c r="AJ136" s="1559"/>
      <c r="AK136" s="1560"/>
      <c r="AL136" s="1567"/>
      <c r="AM136" s="1568"/>
      <c r="AN136" s="1568"/>
      <c r="AO136" s="1568"/>
      <c r="AP136" s="1568"/>
      <c r="AQ136" s="1569"/>
      <c r="AR136" s="1572"/>
      <c r="AS136" s="1572"/>
      <c r="AT136" s="1575"/>
      <c r="AU136" s="1575"/>
      <c r="AV136" s="1575"/>
      <c r="AW136" s="1575"/>
      <c r="AX136" s="1575"/>
      <c r="BA136" s="1603"/>
      <c r="BB136" s="1604"/>
      <c r="BC136" s="1604"/>
      <c r="BD136" s="1605"/>
      <c r="BE136" s="1497"/>
      <c r="BF136" s="1498"/>
      <c r="BG136" s="1498"/>
      <c r="BH136" s="1498"/>
      <c r="BI136" s="1498"/>
      <c r="BJ136" s="1498"/>
      <c r="BK136" s="1498"/>
      <c r="BL136" s="1498"/>
      <c r="BM136" s="1498"/>
      <c r="BN136" s="1498"/>
      <c r="BO136" s="1498"/>
      <c r="BP136" s="1498"/>
      <c r="BQ136" s="1498"/>
      <c r="BR136" s="1498"/>
      <c r="BS136" s="1499"/>
      <c r="BT136" s="1079"/>
      <c r="BU136" s="1080"/>
      <c r="BV136" s="1081"/>
      <c r="BW136" s="1088"/>
      <c r="BX136" s="1089"/>
      <c r="BY136" s="1089"/>
      <c r="BZ136" s="1089"/>
      <c r="CA136" s="1089"/>
      <c r="CB136" s="1089"/>
      <c r="CC136" s="1089"/>
      <c r="CD136" s="1089"/>
      <c r="CE136" s="1089"/>
      <c r="CF136" s="1089"/>
      <c r="CG136" s="1089"/>
      <c r="CH136" s="1089"/>
      <c r="CI136" s="1089"/>
      <c r="CJ136" s="1089"/>
      <c r="CK136" s="1089"/>
      <c r="CL136" s="1089"/>
      <c r="CM136" s="1089"/>
      <c r="CN136" s="1089"/>
      <c r="CO136" s="1089"/>
      <c r="CP136" s="1089"/>
      <c r="CQ136" s="1089"/>
      <c r="CR136" s="1089"/>
      <c r="CS136" s="1089"/>
      <c r="CT136" s="1089"/>
      <c r="CU136" s="1090"/>
      <c r="CV136" s="166"/>
      <c r="CW136" s="166"/>
      <c r="CX136" s="166"/>
      <c r="CY136" s="166"/>
      <c r="CZ136" s="166"/>
      <c r="DA136" s="166"/>
    </row>
    <row r="137" spans="1:105" ht="3.2" customHeight="1">
      <c r="A137" s="1169"/>
      <c r="B137" s="1169"/>
      <c r="C137" s="1169"/>
      <c r="D137" s="1576"/>
      <c r="E137" s="1577"/>
      <c r="F137" s="1164"/>
      <c r="G137" s="1597" t="s">
        <v>641</v>
      </c>
      <c r="H137" s="1597"/>
      <c r="I137" s="1597"/>
      <c r="J137" s="1597"/>
      <c r="K137" s="1133" t="str">
        <f>IF(入力シート!AK151&lt;&gt;"",入力シート!AK151,"")</f>
        <v/>
      </c>
      <c r="L137" s="1020" t="str">
        <f>IF(入力シート!AL151&lt;&gt;"",入力シート!AL151,"")</f>
        <v/>
      </c>
      <c r="M137" s="1020"/>
      <c r="N137" s="1020" t="str">
        <f>IF(入力シート!AM151&lt;&gt;"",入力シート!AM151,"")</f>
        <v/>
      </c>
      <c r="O137" s="1020"/>
      <c r="P137" s="1020" t="str">
        <f>IF(入力シート!AN151&lt;&gt;"",入力シート!AN151,"")</f>
        <v/>
      </c>
      <c r="Q137" s="1020" t="str">
        <f>IF(入力シート!AO151&lt;&gt;"",入力シート!AO151,"")</f>
        <v/>
      </c>
      <c r="R137" s="1020" t="str">
        <f>IF(入力シート!AP151&lt;&gt;"",入力シート!AP151,"")</f>
        <v/>
      </c>
      <c r="S137" s="1020" t="str">
        <f>IF(入力シート!AQ151&lt;&gt;"",入力シート!AQ151,"")</f>
        <v/>
      </c>
      <c r="T137" s="1020"/>
      <c r="U137" s="1020" t="str">
        <f>IF(入力シート!AR151&lt;&gt;"",入力シート!AR151,"")</f>
        <v/>
      </c>
      <c r="V137" s="1020"/>
      <c r="W137" s="1020" t="str">
        <f>IF(入力シート!AS151&lt;&gt;"",入力シート!AS151,"")</f>
        <v/>
      </c>
      <c r="X137" s="1020"/>
      <c r="Y137" s="1020" t="str">
        <f>IF(入力シート!AT151&lt;&gt;"",入力シート!AT151,"")</f>
        <v/>
      </c>
      <c r="Z137" s="1020"/>
      <c r="AA137" s="1020" t="str">
        <f>IF(入力シート!AU151&lt;&gt;"",入力シート!AU151,"")</f>
        <v/>
      </c>
      <c r="AB137" s="1020"/>
      <c r="AC137" s="1020" t="str">
        <f>IF(入力シート!AV151&lt;&gt;"",入力シート!AV151,"")</f>
        <v/>
      </c>
      <c r="AD137" s="1037"/>
      <c r="AE137" s="1133" t="s">
        <v>457</v>
      </c>
      <c r="AF137" s="1020"/>
      <c r="AG137" s="1020"/>
      <c r="AH137" s="1020"/>
      <c r="AI137" s="1020"/>
      <c r="AJ137" s="1020"/>
      <c r="AK137" s="1020"/>
      <c r="AL137" s="1020"/>
      <c r="AM137" s="1020"/>
      <c r="AN137" s="1133" t="str">
        <f>IF(J133="","",ROUNDDOWN('計算シート（非表示）'!A294/10000,2))</f>
        <v/>
      </c>
      <c r="AO137" s="1020"/>
      <c r="AP137" s="1020"/>
      <c r="AQ137" s="1020"/>
      <c r="AR137" s="1020"/>
      <c r="AS137" s="1020"/>
      <c r="AT137" s="1020"/>
      <c r="AU137" s="1020"/>
      <c r="AV137" s="1128" t="s">
        <v>42</v>
      </c>
      <c r="AW137" s="1128"/>
      <c r="AX137" s="1129"/>
      <c r="BA137" s="1603"/>
      <c r="BB137" s="1604"/>
      <c r="BC137" s="1604"/>
      <c r="BD137" s="1605"/>
      <c r="BE137" s="1500"/>
      <c r="BF137" s="1501"/>
      <c r="BG137" s="1501"/>
      <c r="BH137" s="1501"/>
      <c r="BI137" s="1501"/>
      <c r="BJ137" s="1501"/>
      <c r="BK137" s="1501"/>
      <c r="BL137" s="1501"/>
      <c r="BM137" s="1501"/>
      <c r="BN137" s="1501"/>
      <c r="BO137" s="1501"/>
      <c r="BP137" s="1501"/>
      <c r="BQ137" s="1501"/>
      <c r="BR137" s="1501"/>
      <c r="BS137" s="1502"/>
      <c r="BT137" s="1082"/>
      <c r="BU137" s="1083"/>
      <c r="BV137" s="1084"/>
      <c r="BW137" s="1091"/>
      <c r="BX137" s="1092"/>
      <c r="BY137" s="1092"/>
      <c r="BZ137" s="1092"/>
      <c r="CA137" s="1092"/>
      <c r="CB137" s="1092"/>
      <c r="CC137" s="1092"/>
      <c r="CD137" s="1092"/>
      <c r="CE137" s="1092"/>
      <c r="CF137" s="1092"/>
      <c r="CG137" s="1092"/>
      <c r="CH137" s="1092"/>
      <c r="CI137" s="1092"/>
      <c r="CJ137" s="1092"/>
      <c r="CK137" s="1092"/>
      <c r="CL137" s="1092"/>
      <c r="CM137" s="1092"/>
      <c r="CN137" s="1092"/>
      <c r="CO137" s="1092"/>
      <c r="CP137" s="1092"/>
      <c r="CQ137" s="1092"/>
      <c r="CR137" s="1092"/>
      <c r="CS137" s="1092"/>
      <c r="CT137" s="1092"/>
      <c r="CU137" s="1093"/>
      <c r="CV137" s="166"/>
      <c r="CW137" s="166"/>
      <c r="CX137" s="166"/>
      <c r="CY137" s="166"/>
      <c r="CZ137" s="166"/>
      <c r="DA137" s="166"/>
    </row>
    <row r="138" spans="1:105" ht="3.2" customHeight="1">
      <c r="A138" s="1169"/>
      <c r="B138" s="1169"/>
      <c r="C138" s="1169"/>
      <c r="D138" s="1576"/>
      <c r="E138" s="1577"/>
      <c r="F138" s="1164"/>
      <c r="G138" s="1598"/>
      <c r="H138" s="1598"/>
      <c r="I138" s="1598"/>
      <c r="J138" s="1598"/>
      <c r="K138" s="1134"/>
      <c r="L138" s="1021"/>
      <c r="M138" s="1021"/>
      <c r="N138" s="1021"/>
      <c r="O138" s="1021"/>
      <c r="P138" s="1021"/>
      <c r="Q138" s="1021"/>
      <c r="R138" s="1021"/>
      <c r="S138" s="1021"/>
      <c r="T138" s="1021"/>
      <c r="U138" s="1021"/>
      <c r="V138" s="1021"/>
      <c r="W138" s="1021"/>
      <c r="X138" s="1021"/>
      <c r="Y138" s="1021"/>
      <c r="Z138" s="1021"/>
      <c r="AA138" s="1021"/>
      <c r="AB138" s="1021"/>
      <c r="AC138" s="1021"/>
      <c r="AD138" s="1132"/>
      <c r="AE138" s="1134"/>
      <c r="AF138" s="1021"/>
      <c r="AG138" s="1021"/>
      <c r="AH138" s="1021"/>
      <c r="AI138" s="1021"/>
      <c r="AJ138" s="1021"/>
      <c r="AK138" s="1021"/>
      <c r="AL138" s="1021"/>
      <c r="AM138" s="1021"/>
      <c r="AN138" s="1134"/>
      <c r="AO138" s="1021"/>
      <c r="AP138" s="1021"/>
      <c r="AQ138" s="1021"/>
      <c r="AR138" s="1021"/>
      <c r="AS138" s="1021"/>
      <c r="AT138" s="1021"/>
      <c r="AU138" s="1021"/>
      <c r="AV138" s="1130"/>
      <c r="AW138" s="1130"/>
      <c r="AX138" s="1131"/>
      <c r="BA138" s="1603"/>
      <c r="BB138" s="1604"/>
      <c r="BC138" s="1604"/>
      <c r="BD138" s="1605"/>
      <c r="BE138" s="1494" t="s">
        <v>773</v>
      </c>
      <c r="BF138" s="1495"/>
      <c r="BG138" s="1495"/>
      <c r="BH138" s="1495"/>
      <c r="BI138" s="1495"/>
      <c r="BJ138" s="1495"/>
      <c r="BK138" s="1495"/>
      <c r="BL138" s="1495"/>
      <c r="BM138" s="1495"/>
      <c r="BN138" s="1495"/>
      <c r="BO138" s="1495"/>
      <c r="BP138" s="1495"/>
      <c r="BQ138" s="1495"/>
      <c r="BR138" s="1495"/>
      <c r="BS138" s="1496"/>
      <c r="BT138" s="1076" t="s">
        <v>804</v>
      </c>
      <c r="BU138" s="1077"/>
      <c r="BV138" s="1078"/>
      <c r="BW138" s="1085" t="str">
        <f>IF(入力シート!V128="","",入力シート!V128)</f>
        <v/>
      </c>
      <c r="BX138" s="1086"/>
      <c r="BY138" s="1086"/>
      <c r="BZ138" s="1086"/>
      <c r="CA138" s="1086"/>
      <c r="CB138" s="1086"/>
      <c r="CC138" s="1086"/>
      <c r="CD138" s="1086"/>
      <c r="CE138" s="1086"/>
      <c r="CF138" s="1086"/>
      <c r="CG138" s="1086"/>
      <c r="CH138" s="1086"/>
      <c r="CI138" s="1086"/>
      <c r="CJ138" s="1086"/>
      <c r="CK138" s="1086"/>
      <c r="CL138" s="1086"/>
      <c r="CM138" s="1086"/>
      <c r="CN138" s="1086"/>
      <c r="CO138" s="1086"/>
      <c r="CP138" s="1086"/>
      <c r="CQ138" s="1086"/>
      <c r="CR138" s="1086"/>
      <c r="CS138" s="1086"/>
      <c r="CT138" s="1086"/>
      <c r="CU138" s="1087"/>
      <c r="CV138" s="166"/>
      <c r="CW138" s="166"/>
      <c r="CX138" s="166"/>
      <c r="CY138" s="166"/>
      <c r="CZ138" s="166"/>
      <c r="DA138" s="166"/>
    </row>
    <row r="139" spans="1:105" ht="3.2" customHeight="1">
      <c r="A139" s="1169"/>
      <c r="B139" s="1169"/>
      <c r="C139" s="1169"/>
      <c r="D139" s="1576"/>
      <c r="E139" s="1577"/>
      <c r="F139" s="1164"/>
      <c r="G139" s="1598"/>
      <c r="H139" s="1598"/>
      <c r="I139" s="1598"/>
      <c r="J139" s="1598"/>
      <c r="K139" s="1134"/>
      <c r="L139" s="1021"/>
      <c r="M139" s="1021"/>
      <c r="N139" s="1021"/>
      <c r="O139" s="1021"/>
      <c r="P139" s="1021"/>
      <c r="Q139" s="1021"/>
      <c r="R139" s="1021"/>
      <c r="S139" s="1021"/>
      <c r="T139" s="1021"/>
      <c r="U139" s="1021"/>
      <c r="V139" s="1021"/>
      <c r="W139" s="1021"/>
      <c r="X139" s="1021"/>
      <c r="Y139" s="1021"/>
      <c r="Z139" s="1021"/>
      <c r="AA139" s="1021"/>
      <c r="AB139" s="1021"/>
      <c r="AC139" s="1021"/>
      <c r="AD139" s="1132"/>
      <c r="AE139" s="1134"/>
      <c r="AF139" s="1021"/>
      <c r="AG139" s="1021"/>
      <c r="AH139" s="1021"/>
      <c r="AI139" s="1021"/>
      <c r="AJ139" s="1021"/>
      <c r="AK139" s="1021"/>
      <c r="AL139" s="1021"/>
      <c r="AM139" s="1021"/>
      <c r="AN139" s="1134"/>
      <c r="AO139" s="1021"/>
      <c r="AP139" s="1021"/>
      <c r="AQ139" s="1021"/>
      <c r="AR139" s="1021"/>
      <c r="AS139" s="1021"/>
      <c r="AT139" s="1021"/>
      <c r="AU139" s="1021"/>
      <c r="AV139" s="354"/>
      <c r="AW139" s="354"/>
      <c r="AX139" s="367"/>
      <c r="BA139" s="1603"/>
      <c r="BB139" s="1604"/>
      <c r="BC139" s="1604"/>
      <c r="BD139" s="1605"/>
      <c r="BE139" s="1497"/>
      <c r="BF139" s="1498"/>
      <c r="BG139" s="1498"/>
      <c r="BH139" s="1498"/>
      <c r="BI139" s="1498"/>
      <c r="BJ139" s="1498"/>
      <c r="BK139" s="1498"/>
      <c r="BL139" s="1498"/>
      <c r="BM139" s="1498"/>
      <c r="BN139" s="1498"/>
      <c r="BO139" s="1498"/>
      <c r="BP139" s="1498"/>
      <c r="BQ139" s="1498"/>
      <c r="BR139" s="1498"/>
      <c r="BS139" s="1499"/>
      <c r="BT139" s="1079"/>
      <c r="BU139" s="1080"/>
      <c r="BV139" s="1081"/>
      <c r="BW139" s="1088"/>
      <c r="BX139" s="1089"/>
      <c r="BY139" s="1089"/>
      <c r="BZ139" s="1089"/>
      <c r="CA139" s="1089"/>
      <c r="CB139" s="1089"/>
      <c r="CC139" s="1089"/>
      <c r="CD139" s="1089"/>
      <c r="CE139" s="1089"/>
      <c r="CF139" s="1089"/>
      <c r="CG139" s="1089"/>
      <c r="CH139" s="1089"/>
      <c r="CI139" s="1089"/>
      <c r="CJ139" s="1089"/>
      <c r="CK139" s="1089"/>
      <c r="CL139" s="1089"/>
      <c r="CM139" s="1089"/>
      <c r="CN139" s="1089"/>
      <c r="CO139" s="1089"/>
      <c r="CP139" s="1089"/>
      <c r="CQ139" s="1089"/>
      <c r="CR139" s="1089"/>
      <c r="CS139" s="1089"/>
      <c r="CT139" s="1089"/>
      <c r="CU139" s="1090"/>
      <c r="CV139" s="166"/>
      <c r="CW139" s="166"/>
      <c r="CX139" s="166"/>
      <c r="CY139" s="166"/>
      <c r="CZ139" s="166"/>
      <c r="DA139" s="166"/>
    </row>
    <row r="140" spans="1:105" ht="3.2" customHeight="1">
      <c r="A140" s="1169"/>
      <c r="B140" s="1169"/>
      <c r="C140" s="1169"/>
      <c r="D140" s="1576"/>
      <c r="E140" s="1577"/>
      <c r="F140" s="1164"/>
      <c r="G140" s="1512"/>
      <c r="H140" s="1512"/>
      <c r="I140" s="1512"/>
      <c r="J140" s="1512"/>
      <c r="K140" s="352"/>
      <c r="L140" s="1135"/>
      <c r="M140" s="1492"/>
      <c r="N140" s="1135"/>
      <c r="O140" s="1492"/>
      <c r="P140" s="353"/>
      <c r="Q140" s="351"/>
      <c r="R140" s="352"/>
      <c r="S140" s="1135"/>
      <c r="T140" s="1492"/>
      <c r="U140" s="1135"/>
      <c r="V140" s="1599"/>
      <c r="W140" s="1136"/>
      <c r="X140" s="1492"/>
      <c r="Y140" s="1135"/>
      <c r="Z140" s="1492"/>
      <c r="AA140" s="1135"/>
      <c r="AB140" s="1492"/>
      <c r="AC140" s="1135"/>
      <c r="AD140" s="1492"/>
      <c r="AE140" s="1135"/>
      <c r="AF140" s="1136"/>
      <c r="AG140" s="1136"/>
      <c r="AH140" s="1136"/>
      <c r="AI140" s="1136"/>
      <c r="AJ140" s="1136"/>
      <c r="AK140" s="1136"/>
      <c r="AL140" s="1136"/>
      <c r="AM140" s="1136"/>
      <c r="AN140" s="1135"/>
      <c r="AO140" s="1136"/>
      <c r="AP140" s="1136"/>
      <c r="AQ140" s="1136"/>
      <c r="AR140" s="1136"/>
      <c r="AS140" s="1136"/>
      <c r="AT140" s="1136"/>
      <c r="AU140" s="1136"/>
      <c r="AV140" s="355"/>
      <c r="AW140" s="355"/>
      <c r="AX140" s="351"/>
      <c r="BA140" s="1603"/>
      <c r="BB140" s="1604"/>
      <c r="BC140" s="1604"/>
      <c r="BD140" s="1605"/>
      <c r="BE140" s="1497"/>
      <c r="BF140" s="1498"/>
      <c r="BG140" s="1498"/>
      <c r="BH140" s="1498"/>
      <c r="BI140" s="1498"/>
      <c r="BJ140" s="1498"/>
      <c r="BK140" s="1498"/>
      <c r="BL140" s="1498"/>
      <c r="BM140" s="1498"/>
      <c r="BN140" s="1498"/>
      <c r="BO140" s="1498"/>
      <c r="BP140" s="1498"/>
      <c r="BQ140" s="1498"/>
      <c r="BR140" s="1498"/>
      <c r="BS140" s="1499"/>
      <c r="BT140" s="1079"/>
      <c r="BU140" s="1080"/>
      <c r="BV140" s="1081"/>
      <c r="BW140" s="1088"/>
      <c r="BX140" s="1089"/>
      <c r="BY140" s="1089"/>
      <c r="BZ140" s="1089"/>
      <c r="CA140" s="1089"/>
      <c r="CB140" s="1089"/>
      <c r="CC140" s="1089"/>
      <c r="CD140" s="1089"/>
      <c r="CE140" s="1089"/>
      <c r="CF140" s="1089"/>
      <c r="CG140" s="1089"/>
      <c r="CH140" s="1089"/>
      <c r="CI140" s="1089"/>
      <c r="CJ140" s="1089"/>
      <c r="CK140" s="1089"/>
      <c r="CL140" s="1089"/>
      <c r="CM140" s="1089"/>
      <c r="CN140" s="1089"/>
      <c r="CO140" s="1089"/>
      <c r="CP140" s="1089"/>
      <c r="CQ140" s="1089"/>
      <c r="CR140" s="1089"/>
      <c r="CS140" s="1089"/>
      <c r="CT140" s="1089"/>
      <c r="CU140" s="1090"/>
      <c r="CV140" s="166"/>
      <c r="CW140" s="166"/>
      <c r="CX140" s="166"/>
      <c r="CY140" s="166"/>
      <c r="CZ140" s="166"/>
      <c r="DA140" s="166"/>
    </row>
    <row r="141" spans="1:105" ht="3.2" customHeight="1">
      <c r="A141" s="1169"/>
      <c r="B141" s="1169"/>
      <c r="C141" s="1169"/>
      <c r="D141" s="1576"/>
      <c r="E141" s="1577"/>
      <c r="F141" s="1163">
        <v>2</v>
      </c>
      <c r="G141" s="1165" t="s">
        <v>643</v>
      </c>
      <c r="H141" s="1166"/>
      <c r="I141" s="1167"/>
      <c r="J141" s="1045"/>
      <c r="K141" s="893"/>
      <c r="L141" s="893"/>
      <c r="M141" s="893"/>
      <c r="N141" s="893"/>
      <c r="O141" s="893"/>
      <c r="P141" s="893"/>
      <c r="Q141" s="893"/>
      <c r="R141" s="893"/>
      <c r="S141" s="1013"/>
      <c r="T141" s="1133" t="s">
        <v>391</v>
      </c>
      <c r="U141" s="1020"/>
      <c r="V141" s="1020"/>
      <c r="W141" s="1037"/>
      <c r="X141" s="1133" t="str">
        <f>IF(AND(入力シート!F152&lt;&gt;"",入力シート!O152&lt;&gt;"",入力シート!Q152&lt;&gt;"",入力シート!S152&lt;&gt;"",入力シート!V152&lt;&gt;"",入力シート!X152&lt;&gt;"",入力シート!Z152&lt;&gt;""),IF(入力シート!Q152="西暦",CONCATENATE(入力シート!S152,入力シート!U152,入力シート!V152,入力シート!W152,入力シート!X152,入力シート!Y152),CONCATENATE(入力シート!Q152,入力シート!S152,入力シート!U152,入力シート!V152,入力シート!W152,入力シート!X152,入力シート!Y152)),"")</f>
        <v/>
      </c>
      <c r="Y141" s="1020"/>
      <c r="Z141" s="1020"/>
      <c r="AA141" s="1020"/>
      <c r="AB141" s="1020"/>
      <c r="AC141" s="1020"/>
      <c r="AD141" s="1020"/>
      <c r="AE141" s="1020"/>
      <c r="AF141" s="1037"/>
      <c r="AG141" s="1609" t="s">
        <v>647</v>
      </c>
      <c r="AH141" s="1610"/>
      <c r="AI141" s="1610"/>
      <c r="AJ141" s="1610"/>
      <c r="AK141" s="1611"/>
      <c r="AL141" s="1561" t="str">
        <f>IF(AND(入力シート!F152&lt;&gt;"",入力シート!O152&lt;&gt;"",入力シート!Q152&lt;&gt;"",入力シート!S152&lt;&gt;"",入力シート!V152&lt;&gt;"",入力シート!X152&lt;&gt;"",入力シート!Z152&lt;&gt;""),入力シート!Z152,"")</f>
        <v/>
      </c>
      <c r="AM141" s="1562"/>
      <c r="AN141" s="1562"/>
      <c r="AO141" s="1562"/>
      <c r="AP141" s="1562"/>
      <c r="AQ141" s="1563"/>
      <c r="AR141" s="1618" t="s">
        <v>125</v>
      </c>
      <c r="AS141" s="1619"/>
      <c r="AT141" s="1520" t="str">
        <f>IF(AND(入力シート!F152&lt;&gt;"",入力シート!O152&lt;&gt;"",入力シート!Q152&lt;&gt;"",入力シート!S152&lt;&gt;"",入力シート!V152&lt;&gt;"",入力シート!X152&lt;&gt;"",入力シート!Z152&lt;&gt;""),入力シート!O152,"")</f>
        <v/>
      </c>
      <c r="AU141" s="1624"/>
      <c r="AV141" s="1624"/>
      <c r="AW141" s="1624"/>
      <c r="AX141" s="1625"/>
      <c r="BA141" s="1603"/>
      <c r="BB141" s="1604"/>
      <c r="BC141" s="1604"/>
      <c r="BD141" s="1605"/>
      <c r="BE141" s="1500"/>
      <c r="BF141" s="1501"/>
      <c r="BG141" s="1501"/>
      <c r="BH141" s="1501"/>
      <c r="BI141" s="1501"/>
      <c r="BJ141" s="1501"/>
      <c r="BK141" s="1501"/>
      <c r="BL141" s="1501"/>
      <c r="BM141" s="1501"/>
      <c r="BN141" s="1501"/>
      <c r="BO141" s="1501"/>
      <c r="BP141" s="1501"/>
      <c r="BQ141" s="1501"/>
      <c r="BR141" s="1501"/>
      <c r="BS141" s="1502"/>
      <c r="BT141" s="1082"/>
      <c r="BU141" s="1083"/>
      <c r="BV141" s="1084"/>
      <c r="BW141" s="1091"/>
      <c r="BX141" s="1092"/>
      <c r="BY141" s="1092"/>
      <c r="BZ141" s="1092"/>
      <c r="CA141" s="1092"/>
      <c r="CB141" s="1092"/>
      <c r="CC141" s="1092"/>
      <c r="CD141" s="1092"/>
      <c r="CE141" s="1092"/>
      <c r="CF141" s="1092"/>
      <c r="CG141" s="1092"/>
      <c r="CH141" s="1092"/>
      <c r="CI141" s="1092"/>
      <c r="CJ141" s="1092"/>
      <c r="CK141" s="1092"/>
      <c r="CL141" s="1092"/>
      <c r="CM141" s="1092"/>
      <c r="CN141" s="1092"/>
      <c r="CO141" s="1092"/>
      <c r="CP141" s="1092"/>
      <c r="CQ141" s="1092"/>
      <c r="CR141" s="1092"/>
      <c r="CS141" s="1092"/>
      <c r="CT141" s="1092"/>
      <c r="CU141" s="1093"/>
      <c r="CV141" s="166"/>
      <c r="CW141" s="166"/>
      <c r="CX141" s="166"/>
      <c r="CY141" s="166"/>
      <c r="CZ141" s="166"/>
      <c r="DA141" s="166"/>
    </row>
    <row r="142" spans="1:105" ht="3.2" customHeight="1">
      <c r="A142" s="1169"/>
      <c r="B142" s="1169"/>
      <c r="C142" s="1169"/>
      <c r="D142" s="1576"/>
      <c r="E142" s="1577"/>
      <c r="F142" s="1164"/>
      <c r="G142" s="1165"/>
      <c r="H142" s="1166"/>
      <c r="I142" s="1167"/>
      <c r="J142" s="1046"/>
      <c r="K142" s="1047"/>
      <c r="L142" s="1047"/>
      <c r="M142" s="1047"/>
      <c r="N142" s="1047"/>
      <c r="O142" s="1047"/>
      <c r="P142" s="1047"/>
      <c r="Q142" s="1047"/>
      <c r="R142" s="1047"/>
      <c r="S142" s="1168"/>
      <c r="T142" s="1134"/>
      <c r="U142" s="1021"/>
      <c r="V142" s="1021"/>
      <c r="W142" s="1132"/>
      <c r="X142" s="1134"/>
      <c r="Y142" s="1021"/>
      <c r="Z142" s="1021"/>
      <c r="AA142" s="1021"/>
      <c r="AB142" s="1021"/>
      <c r="AC142" s="1021"/>
      <c r="AD142" s="1021"/>
      <c r="AE142" s="1021"/>
      <c r="AF142" s="1132"/>
      <c r="AG142" s="1612"/>
      <c r="AH142" s="1613"/>
      <c r="AI142" s="1613"/>
      <c r="AJ142" s="1613"/>
      <c r="AK142" s="1614"/>
      <c r="AL142" s="1564"/>
      <c r="AM142" s="1565"/>
      <c r="AN142" s="1565"/>
      <c r="AO142" s="1565"/>
      <c r="AP142" s="1565"/>
      <c r="AQ142" s="1566"/>
      <c r="AR142" s="1620"/>
      <c r="AS142" s="1621"/>
      <c r="AT142" s="1626"/>
      <c r="AU142" s="1626"/>
      <c r="AV142" s="1626"/>
      <c r="AW142" s="1626"/>
      <c r="AX142" s="1627"/>
      <c r="BA142" s="1603"/>
      <c r="BB142" s="1604"/>
      <c r="BC142" s="1604"/>
      <c r="BD142" s="1605"/>
      <c r="BE142" s="1494" t="s">
        <v>774</v>
      </c>
      <c r="BF142" s="1495"/>
      <c r="BG142" s="1495"/>
      <c r="BH142" s="1495"/>
      <c r="BI142" s="1495"/>
      <c r="BJ142" s="1495"/>
      <c r="BK142" s="1495"/>
      <c r="BL142" s="1495"/>
      <c r="BM142" s="1495"/>
      <c r="BN142" s="1495"/>
      <c r="BO142" s="1495"/>
      <c r="BP142" s="1495"/>
      <c r="BQ142" s="1495"/>
      <c r="BR142" s="1495"/>
      <c r="BS142" s="1496"/>
      <c r="BT142" s="1587" t="s">
        <v>805</v>
      </c>
      <c r="BU142" s="1588"/>
      <c r="BV142" s="1589"/>
      <c r="BW142" s="1085" t="str">
        <f>IF(SUM('計算シート（非表示）'!B268:B269)=0,"",SUM('計算シート（非表示）'!B268:B269))</f>
        <v/>
      </c>
      <c r="BX142" s="1086"/>
      <c r="BY142" s="1086"/>
      <c r="BZ142" s="1086"/>
      <c r="CA142" s="1086"/>
      <c r="CB142" s="1086"/>
      <c r="CC142" s="1086"/>
      <c r="CD142" s="1086"/>
      <c r="CE142" s="1086"/>
      <c r="CF142" s="1086"/>
      <c r="CG142" s="1086"/>
      <c r="CH142" s="1086"/>
      <c r="CI142" s="1086"/>
      <c r="CJ142" s="1086"/>
      <c r="CK142" s="1086"/>
      <c r="CL142" s="1086"/>
      <c r="CM142" s="1086"/>
      <c r="CN142" s="1086"/>
      <c r="CO142" s="1086"/>
      <c r="CP142" s="1086"/>
      <c r="CQ142" s="1086"/>
      <c r="CR142" s="1086"/>
      <c r="CS142" s="1086"/>
      <c r="CT142" s="1086"/>
      <c r="CU142" s="1087"/>
      <c r="CV142" s="166"/>
      <c r="CW142" s="166"/>
      <c r="CX142" s="166"/>
      <c r="CY142" s="166"/>
      <c r="CZ142" s="166"/>
      <c r="DA142" s="166"/>
    </row>
    <row r="143" spans="1:105" ht="3.2" customHeight="1">
      <c r="A143" s="1169"/>
      <c r="B143" s="1169"/>
      <c r="C143" s="1169"/>
      <c r="D143" s="1576"/>
      <c r="E143" s="1577"/>
      <c r="F143" s="1164"/>
      <c r="G143" s="1165"/>
      <c r="H143" s="1166"/>
      <c r="I143" s="1167"/>
      <c r="J143" s="1046"/>
      <c r="K143" s="1047"/>
      <c r="L143" s="1047"/>
      <c r="M143" s="1047"/>
      <c r="N143" s="1047"/>
      <c r="O143" s="1047"/>
      <c r="P143" s="1047"/>
      <c r="Q143" s="1047"/>
      <c r="R143" s="1047"/>
      <c r="S143" s="1168"/>
      <c r="T143" s="1134"/>
      <c r="U143" s="1021"/>
      <c r="V143" s="1021"/>
      <c r="W143" s="1132"/>
      <c r="X143" s="1134"/>
      <c r="Y143" s="1021"/>
      <c r="Z143" s="1021"/>
      <c r="AA143" s="1021"/>
      <c r="AB143" s="1021"/>
      <c r="AC143" s="1021"/>
      <c r="AD143" s="1021"/>
      <c r="AE143" s="1021"/>
      <c r="AF143" s="1132"/>
      <c r="AG143" s="1612"/>
      <c r="AH143" s="1613"/>
      <c r="AI143" s="1613"/>
      <c r="AJ143" s="1613"/>
      <c r="AK143" s="1614"/>
      <c r="AL143" s="1564"/>
      <c r="AM143" s="1565"/>
      <c r="AN143" s="1565"/>
      <c r="AO143" s="1565"/>
      <c r="AP143" s="1565"/>
      <c r="AQ143" s="1566"/>
      <c r="AR143" s="1620"/>
      <c r="AS143" s="1621"/>
      <c r="AT143" s="1626"/>
      <c r="AU143" s="1626"/>
      <c r="AV143" s="1626"/>
      <c r="AW143" s="1626"/>
      <c r="AX143" s="1627"/>
      <c r="BA143" s="1603"/>
      <c r="BB143" s="1604"/>
      <c r="BC143" s="1604"/>
      <c r="BD143" s="1605"/>
      <c r="BE143" s="1497"/>
      <c r="BF143" s="1498"/>
      <c r="BG143" s="1498"/>
      <c r="BH143" s="1498"/>
      <c r="BI143" s="1498"/>
      <c r="BJ143" s="1498"/>
      <c r="BK143" s="1498"/>
      <c r="BL143" s="1498"/>
      <c r="BM143" s="1498"/>
      <c r="BN143" s="1498"/>
      <c r="BO143" s="1498"/>
      <c r="BP143" s="1498"/>
      <c r="BQ143" s="1498"/>
      <c r="BR143" s="1498"/>
      <c r="BS143" s="1499"/>
      <c r="BT143" s="1590"/>
      <c r="BU143" s="1591"/>
      <c r="BV143" s="1592"/>
      <c r="BW143" s="1088"/>
      <c r="BX143" s="1089"/>
      <c r="BY143" s="1089"/>
      <c r="BZ143" s="1089"/>
      <c r="CA143" s="1089"/>
      <c r="CB143" s="1089"/>
      <c r="CC143" s="1089"/>
      <c r="CD143" s="1089"/>
      <c r="CE143" s="1089"/>
      <c r="CF143" s="1089"/>
      <c r="CG143" s="1089"/>
      <c r="CH143" s="1089"/>
      <c r="CI143" s="1089"/>
      <c r="CJ143" s="1089"/>
      <c r="CK143" s="1089"/>
      <c r="CL143" s="1089"/>
      <c r="CM143" s="1089"/>
      <c r="CN143" s="1089"/>
      <c r="CO143" s="1089"/>
      <c r="CP143" s="1089"/>
      <c r="CQ143" s="1089"/>
      <c r="CR143" s="1089"/>
      <c r="CS143" s="1089"/>
      <c r="CT143" s="1089"/>
      <c r="CU143" s="1090"/>
      <c r="CV143" s="166"/>
      <c r="CW143" s="166"/>
      <c r="CX143" s="166"/>
      <c r="CY143" s="166"/>
      <c r="CZ143" s="166"/>
      <c r="DA143" s="166"/>
    </row>
    <row r="144" spans="1:105" ht="3.2" customHeight="1">
      <c r="A144" s="1169"/>
      <c r="B144" s="1169"/>
      <c r="C144" s="1169"/>
      <c r="D144" s="1576"/>
      <c r="E144" s="1577"/>
      <c r="F144" s="1164"/>
      <c r="G144" s="1058" t="s">
        <v>124</v>
      </c>
      <c r="H144" s="1059"/>
      <c r="I144" s="1060"/>
      <c r="J144" s="1296" t="str">
        <f>IF(AND(入力シート!F152&lt;&gt;"",入力シート!O152&lt;&gt;"",入力シート!Q152&lt;&gt;"",入力シート!S152&lt;&gt;"",入力シート!V152&lt;&gt;"",入力シート!X152&lt;&gt;"",入力シート!Z152&lt;&gt;""),入力シート!F152,"")</f>
        <v/>
      </c>
      <c r="K144" s="1297"/>
      <c r="L144" s="1297"/>
      <c r="M144" s="1297"/>
      <c r="N144" s="1297"/>
      <c r="O144" s="1297"/>
      <c r="P144" s="1297"/>
      <c r="Q144" s="1297"/>
      <c r="R144" s="1297"/>
      <c r="S144" s="1298"/>
      <c r="T144" s="1134"/>
      <c r="U144" s="1021"/>
      <c r="V144" s="1021"/>
      <c r="W144" s="1132"/>
      <c r="X144" s="1134"/>
      <c r="Y144" s="1021"/>
      <c r="Z144" s="1021"/>
      <c r="AA144" s="1021"/>
      <c r="AB144" s="1021"/>
      <c r="AC144" s="1021"/>
      <c r="AD144" s="1021"/>
      <c r="AE144" s="1021"/>
      <c r="AF144" s="1132"/>
      <c r="AG144" s="1612"/>
      <c r="AH144" s="1613"/>
      <c r="AI144" s="1613"/>
      <c r="AJ144" s="1613"/>
      <c r="AK144" s="1614"/>
      <c r="AL144" s="1564"/>
      <c r="AM144" s="1565"/>
      <c r="AN144" s="1565"/>
      <c r="AO144" s="1565"/>
      <c r="AP144" s="1565"/>
      <c r="AQ144" s="1566"/>
      <c r="AR144" s="1620"/>
      <c r="AS144" s="1621"/>
      <c r="AT144" s="1626"/>
      <c r="AU144" s="1626"/>
      <c r="AV144" s="1626"/>
      <c r="AW144" s="1626"/>
      <c r="AX144" s="1627"/>
      <c r="BA144" s="1603"/>
      <c r="BB144" s="1604"/>
      <c r="BC144" s="1604"/>
      <c r="BD144" s="1605"/>
      <c r="BE144" s="1497"/>
      <c r="BF144" s="1498"/>
      <c r="BG144" s="1498"/>
      <c r="BH144" s="1498"/>
      <c r="BI144" s="1498"/>
      <c r="BJ144" s="1498"/>
      <c r="BK144" s="1498"/>
      <c r="BL144" s="1498"/>
      <c r="BM144" s="1498"/>
      <c r="BN144" s="1498"/>
      <c r="BO144" s="1498"/>
      <c r="BP144" s="1498"/>
      <c r="BQ144" s="1498"/>
      <c r="BR144" s="1498"/>
      <c r="BS144" s="1499"/>
      <c r="BT144" s="1590"/>
      <c r="BU144" s="1591"/>
      <c r="BV144" s="1592"/>
      <c r="BW144" s="1088"/>
      <c r="BX144" s="1089"/>
      <c r="BY144" s="1089"/>
      <c r="BZ144" s="1089"/>
      <c r="CA144" s="1089"/>
      <c r="CB144" s="1089"/>
      <c r="CC144" s="1089"/>
      <c r="CD144" s="1089"/>
      <c r="CE144" s="1089"/>
      <c r="CF144" s="1089"/>
      <c r="CG144" s="1089"/>
      <c r="CH144" s="1089"/>
      <c r="CI144" s="1089"/>
      <c r="CJ144" s="1089"/>
      <c r="CK144" s="1089"/>
      <c r="CL144" s="1089"/>
      <c r="CM144" s="1089"/>
      <c r="CN144" s="1089"/>
      <c r="CO144" s="1089"/>
      <c r="CP144" s="1089"/>
      <c r="CQ144" s="1089"/>
      <c r="CR144" s="1089"/>
      <c r="CS144" s="1089"/>
      <c r="CT144" s="1089"/>
      <c r="CU144" s="1090"/>
      <c r="CV144" s="166"/>
      <c r="CW144" s="166"/>
      <c r="CX144" s="166"/>
      <c r="CY144" s="166"/>
      <c r="CZ144" s="166"/>
      <c r="DA144" s="166"/>
    </row>
    <row r="145" spans="1:105" ht="3.2" customHeight="1">
      <c r="A145" s="1169"/>
      <c r="B145" s="1169"/>
      <c r="C145" s="1169"/>
      <c r="D145" s="1576"/>
      <c r="E145" s="1577"/>
      <c r="F145" s="1164"/>
      <c r="G145" s="1058"/>
      <c r="H145" s="1059"/>
      <c r="I145" s="1060"/>
      <c r="J145" s="1580"/>
      <c r="K145" s="1581"/>
      <c r="L145" s="1581"/>
      <c r="M145" s="1581"/>
      <c r="N145" s="1581"/>
      <c r="O145" s="1581"/>
      <c r="P145" s="1581"/>
      <c r="Q145" s="1581"/>
      <c r="R145" s="1581"/>
      <c r="S145" s="1582"/>
      <c r="T145" s="1134"/>
      <c r="U145" s="1021"/>
      <c r="V145" s="1021"/>
      <c r="W145" s="1132"/>
      <c r="X145" s="1134"/>
      <c r="Y145" s="1021"/>
      <c r="Z145" s="1021"/>
      <c r="AA145" s="1021"/>
      <c r="AB145" s="1021"/>
      <c r="AC145" s="1021"/>
      <c r="AD145" s="1021"/>
      <c r="AE145" s="1021"/>
      <c r="AF145" s="1132"/>
      <c r="AG145" s="1612"/>
      <c r="AH145" s="1613"/>
      <c r="AI145" s="1613"/>
      <c r="AJ145" s="1613"/>
      <c r="AK145" s="1614"/>
      <c r="AL145" s="1564"/>
      <c r="AM145" s="1565"/>
      <c r="AN145" s="1565"/>
      <c r="AO145" s="1565"/>
      <c r="AP145" s="1565"/>
      <c r="AQ145" s="1566"/>
      <c r="AR145" s="1620"/>
      <c r="AS145" s="1621"/>
      <c r="AT145" s="1626"/>
      <c r="AU145" s="1626"/>
      <c r="AV145" s="1626"/>
      <c r="AW145" s="1626"/>
      <c r="AX145" s="1627"/>
      <c r="BA145" s="1603"/>
      <c r="BB145" s="1604"/>
      <c r="BC145" s="1604"/>
      <c r="BD145" s="1605"/>
      <c r="BE145" s="1500"/>
      <c r="BF145" s="1501"/>
      <c r="BG145" s="1501"/>
      <c r="BH145" s="1501"/>
      <c r="BI145" s="1501"/>
      <c r="BJ145" s="1501"/>
      <c r="BK145" s="1501"/>
      <c r="BL145" s="1501"/>
      <c r="BM145" s="1501"/>
      <c r="BN145" s="1501"/>
      <c r="BO145" s="1501"/>
      <c r="BP145" s="1501"/>
      <c r="BQ145" s="1501"/>
      <c r="BR145" s="1501"/>
      <c r="BS145" s="1502"/>
      <c r="BT145" s="1593"/>
      <c r="BU145" s="1594"/>
      <c r="BV145" s="1595"/>
      <c r="BW145" s="1091"/>
      <c r="BX145" s="1092"/>
      <c r="BY145" s="1092"/>
      <c r="BZ145" s="1092"/>
      <c r="CA145" s="1092"/>
      <c r="CB145" s="1092"/>
      <c r="CC145" s="1092"/>
      <c r="CD145" s="1092"/>
      <c r="CE145" s="1092"/>
      <c r="CF145" s="1092"/>
      <c r="CG145" s="1092"/>
      <c r="CH145" s="1092"/>
      <c r="CI145" s="1092"/>
      <c r="CJ145" s="1092"/>
      <c r="CK145" s="1092"/>
      <c r="CL145" s="1092"/>
      <c r="CM145" s="1092"/>
      <c r="CN145" s="1092"/>
      <c r="CO145" s="1092"/>
      <c r="CP145" s="1092"/>
      <c r="CQ145" s="1092"/>
      <c r="CR145" s="1092"/>
      <c r="CS145" s="1092"/>
      <c r="CT145" s="1092"/>
      <c r="CU145" s="1093"/>
      <c r="CV145" s="166"/>
      <c r="CW145" s="166"/>
      <c r="CX145" s="166"/>
      <c r="CY145" s="166"/>
      <c r="CZ145" s="166"/>
      <c r="DA145" s="166"/>
    </row>
    <row r="146" spans="1:105" ht="3.2" customHeight="1">
      <c r="A146" s="1169"/>
      <c r="B146" s="1169"/>
      <c r="C146" s="1169"/>
      <c r="D146" s="1576"/>
      <c r="E146" s="1577"/>
      <c r="F146" s="1164"/>
      <c r="G146" s="1058"/>
      <c r="H146" s="1059"/>
      <c r="I146" s="1060"/>
      <c r="J146" s="1580"/>
      <c r="K146" s="1581"/>
      <c r="L146" s="1581"/>
      <c r="M146" s="1581"/>
      <c r="N146" s="1581"/>
      <c r="O146" s="1581"/>
      <c r="P146" s="1581"/>
      <c r="Q146" s="1581"/>
      <c r="R146" s="1581"/>
      <c r="S146" s="1582"/>
      <c r="T146" s="1134"/>
      <c r="U146" s="1021"/>
      <c r="V146" s="1021"/>
      <c r="W146" s="1132"/>
      <c r="X146" s="1134"/>
      <c r="Y146" s="1021"/>
      <c r="Z146" s="1021"/>
      <c r="AA146" s="1021"/>
      <c r="AB146" s="1021"/>
      <c r="AC146" s="1021"/>
      <c r="AD146" s="1021"/>
      <c r="AE146" s="1021"/>
      <c r="AF146" s="1132"/>
      <c r="AG146" s="1612"/>
      <c r="AH146" s="1613"/>
      <c r="AI146" s="1613"/>
      <c r="AJ146" s="1613"/>
      <c r="AK146" s="1614"/>
      <c r="AL146" s="1564"/>
      <c r="AM146" s="1565"/>
      <c r="AN146" s="1565"/>
      <c r="AO146" s="1565"/>
      <c r="AP146" s="1565"/>
      <c r="AQ146" s="1566"/>
      <c r="AR146" s="1620"/>
      <c r="AS146" s="1621"/>
      <c r="AT146" s="1626"/>
      <c r="AU146" s="1626"/>
      <c r="AV146" s="1626"/>
      <c r="AW146" s="1626"/>
      <c r="AX146" s="1627"/>
      <c r="BA146" s="1603"/>
      <c r="BB146" s="1604"/>
      <c r="BC146" s="1604"/>
      <c r="BD146" s="1605"/>
      <c r="BE146" s="1070" t="s">
        <v>775</v>
      </c>
      <c r="BF146" s="1071"/>
      <c r="BG146" s="1071"/>
      <c r="BH146" s="1071"/>
      <c r="BI146" s="1071"/>
      <c r="BJ146" s="1071"/>
      <c r="BK146" s="1071"/>
      <c r="BL146" s="1071"/>
      <c r="BM146" s="1071"/>
      <c r="BN146" s="1071"/>
      <c r="BO146" s="1071"/>
      <c r="BP146" s="1071"/>
      <c r="BQ146" s="1071"/>
      <c r="BR146" s="1071"/>
      <c r="BS146" s="1072"/>
      <c r="BT146" s="1587" t="s">
        <v>806</v>
      </c>
      <c r="BU146" s="1588"/>
      <c r="BV146" s="1589"/>
      <c r="BW146" s="1085" t="str">
        <f>IF(AND('計算シート（非表示）'!B235="",'計算シート（非表示）'!B251="",'計算シート（非表示）'!B252=""),"",SUM('計算シート（非表示）'!B235,'計算シート（非表示）'!B251,'計算シート（非表示）'!B252))</f>
        <v/>
      </c>
      <c r="BX146" s="1086"/>
      <c r="BY146" s="1086"/>
      <c r="BZ146" s="1086"/>
      <c r="CA146" s="1086"/>
      <c r="CB146" s="1086"/>
      <c r="CC146" s="1086"/>
      <c r="CD146" s="1086"/>
      <c r="CE146" s="1086"/>
      <c r="CF146" s="1086"/>
      <c r="CG146" s="1086"/>
      <c r="CH146" s="1086"/>
      <c r="CI146" s="1086"/>
      <c r="CJ146" s="1086"/>
      <c r="CK146" s="1086"/>
      <c r="CL146" s="1086"/>
      <c r="CM146" s="1086"/>
      <c r="CN146" s="1086"/>
      <c r="CO146" s="1086"/>
      <c r="CP146" s="1086"/>
      <c r="CQ146" s="1086"/>
      <c r="CR146" s="1086"/>
      <c r="CS146" s="1086"/>
      <c r="CT146" s="1086"/>
      <c r="CU146" s="1087"/>
      <c r="CV146" s="166"/>
      <c r="CW146" s="166"/>
      <c r="CX146" s="166"/>
      <c r="CY146" s="166"/>
      <c r="CZ146" s="166"/>
      <c r="DA146" s="166"/>
    </row>
    <row r="147" spans="1:105" ht="3.2" customHeight="1">
      <c r="A147" s="1169"/>
      <c r="B147" s="1169"/>
      <c r="C147" s="1169"/>
      <c r="D147" s="1576"/>
      <c r="E147" s="1577"/>
      <c r="F147" s="1164"/>
      <c r="G147" s="1058"/>
      <c r="H147" s="1059"/>
      <c r="I147" s="1060"/>
      <c r="J147" s="1299"/>
      <c r="K147" s="1300"/>
      <c r="L147" s="1300"/>
      <c r="M147" s="1300"/>
      <c r="N147" s="1300"/>
      <c r="O147" s="1300"/>
      <c r="P147" s="1300"/>
      <c r="Q147" s="1300"/>
      <c r="R147" s="1300"/>
      <c r="S147" s="1301"/>
      <c r="T147" s="1135"/>
      <c r="U147" s="1136"/>
      <c r="V147" s="1136"/>
      <c r="W147" s="1492"/>
      <c r="X147" s="1135"/>
      <c r="Y147" s="1136"/>
      <c r="Z147" s="1136"/>
      <c r="AA147" s="1136"/>
      <c r="AB147" s="1136"/>
      <c r="AC147" s="1136"/>
      <c r="AD147" s="1136"/>
      <c r="AE147" s="1136"/>
      <c r="AF147" s="1492"/>
      <c r="AG147" s="1615"/>
      <c r="AH147" s="1616"/>
      <c r="AI147" s="1616"/>
      <c r="AJ147" s="1616"/>
      <c r="AK147" s="1617"/>
      <c r="AL147" s="1567"/>
      <c r="AM147" s="1568"/>
      <c r="AN147" s="1568"/>
      <c r="AO147" s="1568"/>
      <c r="AP147" s="1568"/>
      <c r="AQ147" s="1569"/>
      <c r="AR147" s="1622"/>
      <c r="AS147" s="1623"/>
      <c r="AT147" s="1628"/>
      <c r="AU147" s="1628"/>
      <c r="AV147" s="1628"/>
      <c r="AW147" s="1628"/>
      <c r="AX147" s="1629"/>
      <c r="BA147" s="1603"/>
      <c r="BB147" s="1604"/>
      <c r="BC147" s="1604"/>
      <c r="BD147" s="1605"/>
      <c r="BE147" s="1073"/>
      <c r="BF147" s="1074"/>
      <c r="BG147" s="1074"/>
      <c r="BH147" s="1074"/>
      <c r="BI147" s="1074"/>
      <c r="BJ147" s="1074"/>
      <c r="BK147" s="1074"/>
      <c r="BL147" s="1074"/>
      <c r="BM147" s="1074"/>
      <c r="BN147" s="1074"/>
      <c r="BO147" s="1074"/>
      <c r="BP147" s="1074"/>
      <c r="BQ147" s="1074"/>
      <c r="BR147" s="1074"/>
      <c r="BS147" s="1075"/>
      <c r="BT147" s="1590"/>
      <c r="BU147" s="1591"/>
      <c r="BV147" s="1592"/>
      <c r="BW147" s="1088"/>
      <c r="BX147" s="1089"/>
      <c r="BY147" s="1089"/>
      <c r="BZ147" s="1089"/>
      <c r="CA147" s="1089"/>
      <c r="CB147" s="1089"/>
      <c r="CC147" s="1089"/>
      <c r="CD147" s="1089"/>
      <c r="CE147" s="1089"/>
      <c r="CF147" s="1089"/>
      <c r="CG147" s="1089"/>
      <c r="CH147" s="1089"/>
      <c r="CI147" s="1089"/>
      <c r="CJ147" s="1089"/>
      <c r="CK147" s="1089"/>
      <c r="CL147" s="1089"/>
      <c r="CM147" s="1089"/>
      <c r="CN147" s="1089"/>
      <c r="CO147" s="1089"/>
      <c r="CP147" s="1089"/>
      <c r="CQ147" s="1089"/>
      <c r="CR147" s="1089"/>
      <c r="CS147" s="1089"/>
      <c r="CT147" s="1089"/>
      <c r="CU147" s="1090"/>
      <c r="CV147" s="166"/>
      <c r="CW147" s="166"/>
      <c r="CX147" s="166"/>
      <c r="CY147" s="166"/>
      <c r="CZ147" s="166"/>
      <c r="DA147" s="166"/>
    </row>
    <row r="148" spans="1:105" ht="3.2" customHeight="1">
      <c r="A148" s="1169"/>
      <c r="B148" s="1169"/>
      <c r="C148" s="1169"/>
      <c r="D148" s="1576"/>
      <c r="E148" s="1577"/>
      <c r="F148" s="1164"/>
      <c r="G148" s="1597" t="s">
        <v>641</v>
      </c>
      <c r="H148" s="1597"/>
      <c r="I148" s="1597"/>
      <c r="J148" s="1597"/>
      <c r="K148" s="1133" t="str">
        <f>IF(入力シート!AK152&lt;&gt;"",入力シート!AK152,"")</f>
        <v/>
      </c>
      <c r="L148" s="1020" t="str">
        <f>IF(入力シート!AL152&lt;&gt;"",入力シート!AL152,"")</f>
        <v/>
      </c>
      <c r="M148" s="1020"/>
      <c r="N148" s="1020" t="str">
        <f>IF(入力シート!AM152&lt;&gt;"",入力シート!AM152,"")</f>
        <v/>
      </c>
      <c r="O148" s="1020"/>
      <c r="P148" s="1020" t="str">
        <f>IF(入力シート!AN152&lt;&gt;"",入力シート!AN152,"")</f>
        <v/>
      </c>
      <c r="Q148" s="1020" t="str">
        <f>IF(入力シート!AO152&lt;&gt;"",入力シート!AO152,"")</f>
        <v/>
      </c>
      <c r="R148" s="1020" t="str">
        <f>IF(入力シート!AP152&lt;&gt;"",入力シート!AP152,"")</f>
        <v/>
      </c>
      <c r="S148" s="1020" t="str">
        <f>IF(入力シート!AQ152&lt;&gt;"",入力シート!AQ152,"")</f>
        <v/>
      </c>
      <c r="T148" s="1020"/>
      <c r="U148" s="1020" t="str">
        <f>IF(入力シート!AR152&lt;&gt;"",入力シート!AR152,"")</f>
        <v/>
      </c>
      <c r="V148" s="1020"/>
      <c r="W148" s="1020" t="str">
        <f>IF(入力シート!AS152&lt;&gt;"",入力シート!AS152,"")</f>
        <v/>
      </c>
      <c r="X148" s="1020"/>
      <c r="Y148" s="1020" t="str">
        <f>IF(入力シート!AT152&lt;&gt;"",入力シート!AT152,"")</f>
        <v/>
      </c>
      <c r="Z148" s="1020"/>
      <c r="AA148" s="1020" t="str">
        <f>IF(入力シート!AU152&lt;&gt;"",入力シート!AU152,"")</f>
        <v/>
      </c>
      <c r="AB148" s="1020"/>
      <c r="AC148" s="1020" t="str">
        <f>IF(入力シート!AV152&lt;&gt;"",入力シート!AV152,"")</f>
        <v/>
      </c>
      <c r="AD148" s="1037"/>
      <c r="AE148" s="1133" t="s">
        <v>457</v>
      </c>
      <c r="AF148" s="1020"/>
      <c r="AG148" s="1020"/>
      <c r="AH148" s="1020"/>
      <c r="AI148" s="1020"/>
      <c r="AJ148" s="1020"/>
      <c r="AK148" s="1020"/>
      <c r="AL148" s="1020"/>
      <c r="AM148" s="1020"/>
      <c r="AN148" s="1133" t="str">
        <f>IF(J144="","",ROUNDDOWN('計算シート（非表示）'!A295/10000,2))</f>
        <v/>
      </c>
      <c r="AO148" s="1020"/>
      <c r="AP148" s="1020"/>
      <c r="AQ148" s="1020"/>
      <c r="AR148" s="1020"/>
      <c r="AS148" s="1020"/>
      <c r="AT148" s="1020"/>
      <c r="AU148" s="1020"/>
      <c r="AV148" s="1128" t="s">
        <v>42</v>
      </c>
      <c r="AW148" s="1128"/>
      <c r="AX148" s="1129"/>
      <c r="BA148" s="1603"/>
      <c r="BB148" s="1604"/>
      <c r="BC148" s="1604"/>
      <c r="BD148" s="1605"/>
      <c r="BE148" s="1073" t="s">
        <v>776</v>
      </c>
      <c r="BF148" s="1074"/>
      <c r="BG148" s="1074"/>
      <c r="BH148" s="1074"/>
      <c r="BI148" s="1074"/>
      <c r="BJ148" s="1074"/>
      <c r="BK148" s="1074"/>
      <c r="BL148" s="1074"/>
      <c r="BM148" s="1074"/>
      <c r="BN148" s="1074"/>
      <c r="BO148" s="1074"/>
      <c r="BP148" s="1074"/>
      <c r="BQ148" s="1074"/>
      <c r="BR148" s="1074"/>
      <c r="BS148" s="1075"/>
      <c r="BT148" s="1590"/>
      <c r="BU148" s="1591"/>
      <c r="BV148" s="1592"/>
      <c r="BW148" s="1088"/>
      <c r="BX148" s="1089"/>
      <c r="BY148" s="1089"/>
      <c r="BZ148" s="1089"/>
      <c r="CA148" s="1089"/>
      <c r="CB148" s="1089"/>
      <c r="CC148" s="1089"/>
      <c r="CD148" s="1089"/>
      <c r="CE148" s="1089"/>
      <c r="CF148" s="1089"/>
      <c r="CG148" s="1089"/>
      <c r="CH148" s="1089"/>
      <c r="CI148" s="1089"/>
      <c r="CJ148" s="1089"/>
      <c r="CK148" s="1089"/>
      <c r="CL148" s="1089"/>
      <c r="CM148" s="1089"/>
      <c r="CN148" s="1089"/>
      <c r="CO148" s="1089"/>
      <c r="CP148" s="1089"/>
      <c r="CQ148" s="1089"/>
      <c r="CR148" s="1089"/>
      <c r="CS148" s="1089"/>
      <c r="CT148" s="1089"/>
      <c r="CU148" s="1090"/>
      <c r="CV148" s="166"/>
      <c r="CW148" s="166"/>
      <c r="CX148" s="166"/>
      <c r="CY148" s="166"/>
      <c r="CZ148" s="166"/>
      <c r="DA148" s="166"/>
    </row>
    <row r="149" spans="1:105" ht="3.2" customHeight="1">
      <c r="A149" s="1169"/>
      <c r="B149" s="1169"/>
      <c r="C149" s="1169"/>
      <c r="D149" s="1576"/>
      <c r="E149" s="1577"/>
      <c r="F149" s="1164"/>
      <c r="G149" s="1598"/>
      <c r="H149" s="1598"/>
      <c r="I149" s="1598"/>
      <c r="J149" s="1598"/>
      <c r="K149" s="1134"/>
      <c r="L149" s="1021"/>
      <c r="M149" s="1021"/>
      <c r="N149" s="1021"/>
      <c r="O149" s="1021"/>
      <c r="P149" s="1021"/>
      <c r="Q149" s="1021"/>
      <c r="R149" s="1021"/>
      <c r="S149" s="1021"/>
      <c r="T149" s="1021"/>
      <c r="U149" s="1021"/>
      <c r="V149" s="1021"/>
      <c r="W149" s="1021"/>
      <c r="X149" s="1021"/>
      <c r="Y149" s="1021"/>
      <c r="Z149" s="1021"/>
      <c r="AA149" s="1021"/>
      <c r="AB149" s="1021"/>
      <c r="AC149" s="1021"/>
      <c r="AD149" s="1132"/>
      <c r="AE149" s="1134"/>
      <c r="AF149" s="1021"/>
      <c r="AG149" s="1021"/>
      <c r="AH149" s="1021"/>
      <c r="AI149" s="1021"/>
      <c r="AJ149" s="1021"/>
      <c r="AK149" s="1021"/>
      <c r="AL149" s="1021"/>
      <c r="AM149" s="1021"/>
      <c r="AN149" s="1134"/>
      <c r="AO149" s="1021"/>
      <c r="AP149" s="1021"/>
      <c r="AQ149" s="1021"/>
      <c r="AR149" s="1021"/>
      <c r="AS149" s="1021"/>
      <c r="AT149" s="1021"/>
      <c r="AU149" s="1021"/>
      <c r="AV149" s="1130"/>
      <c r="AW149" s="1130"/>
      <c r="AX149" s="1131"/>
      <c r="BA149" s="1603"/>
      <c r="BB149" s="1604"/>
      <c r="BC149" s="1604"/>
      <c r="BD149" s="1605"/>
      <c r="BE149" s="1094"/>
      <c r="BF149" s="1095"/>
      <c r="BG149" s="1095"/>
      <c r="BH149" s="1095"/>
      <c r="BI149" s="1095"/>
      <c r="BJ149" s="1095"/>
      <c r="BK149" s="1095"/>
      <c r="BL149" s="1095"/>
      <c r="BM149" s="1095"/>
      <c r="BN149" s="1095"/>
      <c r="BO149" s="1095"/>
      <c r="BP149" s="1095"/>
      <c r="BQ149" s="1095"/>
      <c r="BR149" s="1095"/>
      <c r="BS149" s="1096"/>
      <c r="BT149" s="1593"/>
      <c r="BU149" s="1594"/>
      <c r="BV149" s="1595"/>
      <c r="BW149" s="1091"/>
      <c r="BX149" s="1092"/>
      <c r="BY149" s="1092"/>
      <c r="BZ149" s="1092"/>
      <c r="CA149" s="1092"/>
      <c r="CB149" s="1092"/>
      <c r="CC149" s="1092"/>
      <c r="CD149" s="1092"/>
      <c r="CE149" s="1092"/>
      <c r="CF149" s="1092"/>
      <c r="CG149" s="1092"/>
      <c r="CH149" s="1092"/>
      <c r="CI149" s="1092"/>
      <c r="CJ149" s="1092"/>
      <c r="CK149" s="1092"/>
      <c r="CL149" s="1092"/>
      <c r="CM149" s="1092"/>
      <c r="CN149" s="1092"/>
      <c r="CO149" s="1092"/>
      <c r="CP149" s="1092"/>
      <c r="CQ149" s="1092"/>
      <c r="CR149" s="1092"/>
      <c r="CS149" s="1092"/>
      <c r="CT149" s="1092"/>
      <c r="CU149" s="1093"/>
      <c r="CV149" s="166"/>
      <c r="CW149" s="166"/>
      <c r="CX149" s="166"/>
      <c r="CY149" s="166"/>
      <c r="CZ149" s="166"/>
      <c r="DA149" s="166"/>
    </row>
    <row r="150" spans="1:105" ht="3.2" customHeight="1">
      <c r="A150" s="1169"/>
      <c r="B150" s="1169"/>
      <c r="C150" s="1169"/>
      <c r="D150" s="1576"/>
      <c r="E150" s="1577"/>
      <c r="F150" s="1164"/>
      <c r="G150" s="1598"/>
      <c r="H150" s="1598"/>
      <c r="I150" s="1598"/>
      <c r="J150" s="1598"/>
      <c r="K150" s="1134"/>
      <c r="L150" s="1021"/>
      <c r="M150" s="1021"/>
      <c r="N150" s="1021"/>
      <c r="O150" s="1021"/>
      <c r="P150" s="1021"/>
      <c r="Q150" s="1021"/>
      <c r="R150" s="1021"/>
      <c r="S150" s="1021"/>
      <c r="T150" s="1021"/>
      <c r="U150" s="1021"/>
      <c r="V150" s="1021"/>
      <c r="W150" s="1021"/>
      <c r="X150" s="1021"/>
      <c r="Y150" s="1021"/>
      <c r="Z150" s="1021"/>
      <c r="AA150" s="1021"/>
      <c r="AB150" s="1021"/>
      <c r="AC150" s="1021"/>
      <c r="AD150" s="1132"/>
      <c r="AE150" s="1134"/>
      <c r="AF150" s="1021"/>
      <c r="AG150" s="1021"/>
      <c r="AH150" s="1021"/>
      <c r="AI150" s="1021"/>
      <c r="AJ150" s="1021"/>
      <c r="AK150" s="1021"/>
      <c r="AL150" s="1021"/>
      <c r="AM150" s="1021"/>
      <c r="AN150" s="1134"/>
      <c r="AO150" s="1021"/>
      <c r="AP150" s="1021"/>
      <c r="AQ150" s="1021"/>
      <c r="AR150" s="1021"/>
      <c r="AS150" s="1021"/>
      <c r="AT150" s="1021"/>
      <c r="AU150" s="1021"/>
      <c r="AV150" s="354"/>
      <c r="AW150" s="354"/>
      <c r="AX150" s="367"/>
      <c r="BA150" s="1603"/>
      <c r="BB150" s="1604"/>
      <c r="BC150" s="1604"/>
      <c r="BD150" s="1605"/>
      <c r="BE150" s="1494" t="s">
        <v>777</v>
      </c>
      <c r="BF150" s="1495"/>
      <c r="BG150" s="1495"/>
      <c r="BH150" s="1495"/>
      <c r="BI150" s="1495"/>
      <c r="BJ150" s="1495"/>
      <c r="BK150" s="1495"/>
      <c r="BL150" s="1495"/>
      <c r="BM150" s="1495"/>
      <c r="BN150" s="1495"/>
      <c r="BO150" s="1495"/>
      <c r="BP150" s="1495"/>
      <c r="BQ150" s="1495"/>
      <c r="BR150" s="1495"/>
      <c r="BS150" s="1496"/>
      <c r="BT150" s="1587" t="s">
        <v>807</v>
      </c>
      <c r="BU150" s="1588"/>
      <c r="BV150" s="1589"/>
      <c r="BW150" s="1085" t="str">
        <f>IF(AND('計算シート（非表示）'!B275="",'計算シート（非表示）'!C275="",'計算シート（非表示）'!D275="",'計算シート（非表示）'!B276="",'計算シート（非表示）'!C276="",'計算シート（非表示）'!D276=""),"",SUM('計算シート（非表示）'!B275,'計算シート（非表示）'!C275,'計算シート（非表示）'!D275,'計算シート（非表示）'!B276,'計算シート（非表示）'!C276,'計算シート（非表示）'!D276))</f>
        <v/>
      </c>
      <c r="BX150" s="1086"/>
      <c r="BY150" s="1086"/>
      <c r="BZ150" s="1086"/>
      <c r="CA150" s="1086"/>
      <c r="CB150" s="1086"/>
      <c r="CC150" s="1086"/>
      <c r="CD150" s="1086"/>
      <c r="CE150" s="1086"/>
      <c r="CF150" s="1086"/>
      <c r="CG150" s="1086"/>
      <c r="CH150" s="1086"/>
      <c r="CI150" s="1086"/>
      <c r="CJ150" s="1086"/>
      <c r="CK150" s="1086"/>
      <c r="CL150" s="1086"/>
      <c r="CM150" s="1086"/>
      <c r="CN150" s="1086"/>
      <c r="CO150" s="1086"/>
      <c r="CP150" s="1086"/>
      <c r="CQ150" s="1086"/>
      <c r="CR150" s="1086"/>
      <c r="CS150" s="1086"/>
      <c r="CT150" s="1086"/>
      <c r="CU150" s="1087"/>
      <c r="CV150" s="166"/>
      <c r="CW150" s="166"/>
      <c r="CX150" s="166"/>
      <c r="CY150" s="166"/>
      <c r="CZ150" s="166"/>
      <c r="DA150" s="166"/>
    </row>
    <row r="151" spans="1:105" ht="3.2" customHeight="1">
      <c r="A151" s="1169"/>
      <c r="B151" s="1169"/>
      <c r="C151" s="1169"/>
      <c r="D151" s="1576"/>
      <c r="E151" s="1577"/>
      <c r="F151" s="1596"/>
      <c r="G151" s="1512"/>
      <c r="H151" s="1512"/>
      <c r="I151" s="1512"/>
      <c r="J151" s="1512"/>
      <c r="K151" s="352"/>
      <c r="L151" s="1135"/>
      <c r="M151" s="1492"/>
      <c r="N151" s="1135"/>
      <c r="O151" s="1492"/>
      <c r="P151" s="353"/>
      <c r="Q151" s="351"/>
      <c r="R151" s="352"/>
      <c r="S151" s="1135"/>
      <c r="T151" s="1492"/>
      <c r="U151" s="1135"/>
      <c r="V151" s="1599"/>
      <c r="W151" s="1136"/>
      <c r="X151" s="1492"/>
      <c r="Y151" s="1135"/>
      <c r="Z151" s="1492"/>
      <c r="AA151" s="1135"/>
      <c r="AB151" s="1492"/>
      <c r="AC151" s="1135"/>
      <c r="AD151" s="1492"/>
      <c r="AE151" s="1135"/>
      <c r="AF151" s="1136"/>
      <c r="AG151" s="1136"/>
      <c r="AH151" s="1136"/>
      <c r="AI151" s="1136"/>
      <c r="AJ151" s="1136"/>
      <c r="AK151" s="1136"/>
      <c r="AL151" s="1136"/>
      <c r="AM151" s="1136"/>
      <c r="AN151" s="1135"/>
      <c r="AO151" s="1136"/>
      <c r="AP151" s="1136"/>
      <c r="AQ151" s="1136"/>
      <c r="AR151" s="1136"/>
      <c r="AS151" s="1136"/>
      <c r="AT151" s="1136"/>
      <c r="AU151" s="1136"/>
      <c r="AV151" s="355"/>
      <c r="AW151" s="355"/>
      <c r="AX151" s="351"/>
      <c r="BA151" s="1603"/>
      <c r="BB151" s="1604"/>
      <c r="BC151" s="1604"/>
      <c r="BD151" s="1605"/>
      <c r="BE151" s="1497"/>
      <c r="BF151" s="1498"/>
      <c r="BG151" s="1498"/>
      <c r="BH151" s="1498"/>
      <c r="BI151" s="1498"/>
      <c r="BJ151" s="1498"/>
      <c r="BK151" s="1498"/>
      <c r="BL151" s="1498"/>
      <c r="BM151" s="1498"/>
      <c r="BN151" s="1498"/>
      <c r="BO151" s="1498"/>
      <c r="BP151" s="1498"/>
      <c r="BQ151" s="1498"/>
      <c r="BR151" s="1498"/>
      <c r="BS151" s="1499"/>
      <c r="BT151" s="1590"/>
      <c r="BU151" s="1591"/>
      <c r="BV151" s="1592"/>
      <c r="BW151" s="1088"/>
      <c r="BX151" s="1089"/>
      <c r="BY151" s="1089"/>
      <c r="BZ151" s="1089"/>
      <c r="CA151" s="1089"/>
      <c r="CB151" s="1089"/>
      <c r="CC151" s="1089"/>
      <c r="CD151" s="1089"/>
      <c r="CE151" s="1089"/>
      <c r="CF151" s="1089"/>
      <c r="CG151" s="1089"/>
      <c r="CH151" s="1089"/>
      <c r="CI151" s="1089"/>
      <c r="CJ151" s="1089"/>
      <c r="CK151" s="1089"/>
      <c r="CL151" s="1089"/>
      <c r="CM151" s="1089"/>
      <c r="CN151" s="1089"/>
      <c r="CO151" s="1089"/>
      <c r="CP151" s="1089"/>
      <c r="CQ151" s="1089"/>
      <c r="CR151" s="1089"/>
      <c r="CS151" s="1089"/>
      <c r="CT151" s="1089"/>
      <c r="CU151" s="1090"/>
      <c r="CV151" s="166"/>
      <c r="CW151" s="166"/>
      <c r="CX151" s="166"/>
      <c r="CY151" s="166"/>
      <c r="CZ151" s="166"/>
      <c r="DA151" s="166"/>
    </row>
    <row r="152" spans="1:105" ht="3.2" customHeight="1">
      <c r="A152" s="1169"/>
      <c r="B152" s="1169"/>
      <c r="C152" s="1169"/>
      <c r="D152" s="1576"/>
      <c r="E152" s="1577"/>
      <c r="F152" s="1163">
        <v>3</v>
      </c>
      <c r="G152" s="1165" t="s">
        <v>643</v>
      </c>
      <c r="H152" s="1166"/>
      <c r="I152" s="1167"/>
      <c r="J152" s="1045"/>
      <c r="K152" s="893"/>
      <c r="L152" s="893"/>
      <c r="M152" s="893"/>
      <c r="N152" s="893"/>
      <c r="O152" s="893"/>
      <c r="P152" s="893"/>
      <c r="Q152" s="893"/>
      <c r="R152" s="893"/>
      <c r="S152" s="1013"/>
      <c r="T152" s="1133" t="s">
        <v>391</v>
      </c>
      <c r="U152" s="1020"/>
      <c r="V152" s="1020"/>
      <c r="W152" s="1037"/>
      <c r="X152" s="1133" t="str">
        <f>IF(AND(入力シート!F153&lt;&gt;"",入力シート!O153&lt;&gt;"",入力シート!Q153&lt;&gt;"",入力シート!S153&lt;&gt;"",入力シート!V153&lt;&gt;"",入力シート!X153&lt;&gt;"",入力シート!Z153&lt;&gt;""),IF(入力シート!Q153="西暦",CONCATENATE(入力シート!S153,入力シート!U153,入力シート!V153,入力シート!W153,入力シート!X153,入力シート!Y153),CONCATENATE(入力シート!Q153,入力シート!S153,入力シート!U153,入力シート!V153,入力シート!W153,入力シート!X153,入力シート!Y153)),"")</f>
        <v/>
      </c>
      <c r="Y152" s="1020"/>
      <c r="Z152" s="1020"/>
      <c r="AA152" s="1020"/>
      <c r="AB152" s="1020"/>
      <c r="AC152" s="1020"/>
      <c r="AD152" s="1020"/>
      <c r="AE152" s="1020"/>
      <c r="AF152" s="1037"/>
      <c r="AG152" s="1552" t="s">
        <v>647</v>
      </c>
      <c r="AH152" s="1553"/>
      <c r="AI152" s="1553"/>
      <c r="AJ152" s="1553"/>
      <c r="AK152" s="1554"/>
      <c r="AL152" s="1561" t="str">
        <f>IF(AND(入力シート!F153&lt;&gt;"",入力シート!O153&lt;&gt;"",入力シート!Q153&lt;&gt;"",入力シート!S153&lt;&gt;"",入力シート!V153&lt;&gt;"",入力シート!X153&lt;&gt;"",入力シート!Z153&lt;&gt;""),入力シート!Z153,"")</f>
        <v/>
      </c>
      <c r="AM152" s="1562"/>
      <c r="AN152" s="1562"/>
      <c r="AO152" s="1562"/>
      <c r="AP152" s="1562"/>
      <c r="AQ152" s="1563"/>
      <c r="AR152" s="1618" t="s">
        <v>125</v>
      </c>
      <c r="AS152" s="1619"/>
      <c r="AT152" s="1520" t="str">
        <f>IF(AND(入力シート!F153&lt;&gt;"",入力シート!O153&lt;&gt;"",入力シート!Q153&lt;&gt;"",入力シート!S153&lt;&gt;"",入力シート!V153&lt;&gt;"",入力シート!X153&lt;&gt;"",入力シート!Z153&lt;&gt;""),入力シート!O153,"")</f>
        <v/>
      </c>
      <c r="AU152" s="1624"/>
      <c r="AV152" s="1624"/>
      <c r="AW152" s="1624"/>
      <c r="AX152" s="1625"/>
      <c r="BA152" s="1603"/>
      <c r="BB152" s="1604"/>
      <c r="BC152" s="1604"/>
      <c r="BD152" s="1605"/>
      <c r="BE152" s="1497"/>
      <c r="BF152" s="1498"/>
      <c r="BG152" s="1498"/>
      <c r="BH152" s="1498"/>
      <c r="BI152" s="1498"/>
      <c r="BJ152" s="1498"/>
      <c r="BK152" s="1498"/>
      <c r="BL152" s="1498"/>
      <c r="BM152" s="1498"/>
      <c r="BN152" s="1498"/>
      <c r="BO152" s="1498"/>
      <c r="BP152" s="1498"/>
      <c r="BQ152" s="1498"/>
      <c r="BR152" s="1498"/>
      <c r="BS152" s="1499"/>
      <c r="BT152" s="1590"/>
      <c r="BU152" s="1591"/>
      <c r="BV152" s="1592"/>
      <c r="BW152" s="1088"/>
      <c r="BX152" s="1089"/>
      <c r="BY152" s="1089"/>
      <c r="BZ152" s="1089"/>
      <c r="CA152" s="1089"/>
      <c r="CB152" s="1089"/>
      <c r="CC152" s="1089"/>
      <c r="CD152" s="1089"/>
      <c r="CE152" s="1089"/>
      <c r="CF152" s="1089"/>
      <c r="CG152" s="1089"/>
      <c r="CH152" s="1089"/>
      <c r="CI152" s="1089"/>
      <c r="CJ152" s="1089"/>
      <c r="CK152" s="1089"/>
      <c r="CL152" s="1089"/>
      <c r="CM152" s="1089"/>
      <c r="CN152" s="1089"/>
      <c r="CO152" s="1089"/>
      <c r="CP152" s="1089"/>
      <c r="CQ152" s="1089"/>
      <c r="CR152" s="1089"/>
      <c r="CS152" s="1089"/>
      <c r="CT152" s="1089"/>
      <c r="CU152" s="1090"/>
      <c r="CV152" s="166"/>
      <c r="CW152" s="166"/>
      <c r="CX152" s="166"/>
      <c r="CY152" s="166"/>
      <c r="CZ152" s="166"/>
      <c r="DA152" s="166"/>
    </row>
    <row r="153" spans="1:105" ht="3.2" customHeight="1">
      <c r="A153" s="1169"/>
      <c r="B153" s="1169"/>
      <c r="C153" s="1169"/>
      <c r="D153" s="1576"/>
      <c r="E153" s="1577"/>
      <c r="F153" s="1164"/>
      <c r="G153" s="1165"/>
      <c r="H153" s="1166"/>
      <c r="I153" s="1167"/>
      <c r="J153" s="1046"/>
      <c r="K153" s="1047"/>
      <c r="L153" s="1047"/>
      <c r="M153" s="1047"/>
      <c r="N153" s="1047"/>
      <c r="O153" s="1047"/>
      <c r="P153" s="1047"/>
      <c r="Q153" s="1047"/>
      <c r="R153" s="1047"/>
      <c r="S153" s="1168"/>
      <c r="T153" s="1134"/>
      <c r="U153" s="1021"/>
      <c r="V153" s="1021"/>
      <c r="W153" s="1132"/>
      <c r="X153" s="1134"/>
      <c r="Y153" s="1021"/>
      <c r="Z153" s="1021"/>
      <c r="AA153" s="1021"/>
      <c r="AB153" s="1021"/>
      <c r="AC153" s="1021"/>
      <c r="AD153" s="1021"/>
      <c r="AE153" s="1021"/>
      <c r="AF153" s="1132"/>
      <c r="AG153" s="1555"/>
      <c r="AH153" s="1556"/>
      <c r="AI153" s="1556"/>
      <c r="AJ153" s="1556"/>
      <c r="AK153" s="1557"/>
      <c r="AL153" s="1564"/>
      <c r="AM153" s="1565"/>
      <c r="AN153" s="1565"/>
      <c r="AO153" s="1565"/>
      <c r="AP153" s="1565"/>
      <c r="AQ153" s="1566"/>
      <c r="AR153" s="1620"/>
      <c r="AS153" s="1621"/>
      <c r="AT153" s="1626"/>
      <c r="AU153" s="1626"/>
      <c r="AV153" s="1626"/>
      <c r="AW153" s="1626"/>
      <c r="AX153" s="1627"/>
      <c r="BA153" s="1603"/>
      <c r="BB153" s="1604"/>
      <c r="BC153" s="1604"/>
      <c r="BD153" s="1605"/>
      <c r="BE153" s="1500"/>
      <c r="BF153" s="1501"/>
      <c r="BG153" s="1501"/>
      <c r="BH153" s="1501"/>
      <c r="BI153" s="1501"/>
      <c r="BJ153" s="1501"/>
      <c r="BK153" s="1501"/>
      <c r="BL153" s="1501"/>
      <c r="BM153" s="1501"/>
      <c r="BN153" s="1501"/>
      <c r="BO153" s="1501"/>
      <c r="BP153" s="1501"/>
      <c r="BQ153" s="1501"/>
      <c r="BR153" s="1501"/>
      <c r="BS153" s="1502"/>
      <c r="BT153" s="1593"/>
      <c r="BU153" s="1594"/>
      <c r="BV153" s="1595"/>
      <c r="BW153" s="1091"/>
      <c r="BX153" s="1092"/>
      <c r="BY153" s="1092"/>
      <c r="BZ153" s="1092"/>
      <c r="CA153" s="1092"/>
      <c r="CB153" s="1092"/>
      <c r="CC153" s="1092"/>
      <c r="CD153" s="1092"/>
      <c r="CE153" s="1092"/>
      <c r="CF153" s="1092"/>
      <c r="CG153" s="1092"/>
      <c r="CH153" s="1092"/>
      <c r="CI153" s="1092"/>
      <c r="CJ153" s="1092"/>
      <c r="CK153" s="1092"/>
      <c r="CL153" s="1092"/>
      <c r="CM153" s="1092"/>
      <c r="CN153" s="1092"/>
      <c r="CO153" s="1092"/>
      <c r="CP153" s="1092"/>
      <c r="CQ153" s="1092"/>
      <c r="CR153" s="1092"/>
      <c r="CS153" s="1092"/>
      <c r="CT153" s="1092"/>
      <c r="CU153" s="1093"/>
      <c r="CV153" s="166"/>
      <c r="CW153" s="166"/>
      <c r="CX153" s="166"/>
      <c r="CY153" s="166"/>
      <c r="CZ153" s="166"/>
      <c r="DA153" s="166"/>
    </row>
    <row r="154" spans="1:105" ht="3.2" customHeight="1">
      <c r="A154" s="1169"/>
      <c r="B154" s="1169"/>
      <c r="C154" s="1169"/>
      <c r="D154" s="1576"/>
      <c r="E154" s="1577"/>
      <c r="F154" s="1164"/>
      <c r="G154" s="1165"/>
      <c r="H154" s="1166"/>
      <c r="I154" s="1167"/>
      <c r="J154" s="1046"/>
      <c r="K154" s="1047"/>
      <c r="L154" s="1047"/>
      <c r="M154" s="1047"/>
      <c r="N154" s="1047"/>
      <c r="O154" s="1047"/>
      <c r="P154" s="1047"/>
      <c r="Q154" s="1047"/>
      <c r="R154" s="1047"/>
      <c r="S154" s="1168"/>
      <c r="T154" s="1134"/>
      <c r="U154" s="1021"/>
      <c r="V154" s="1021"/>
      <c r="W154" s="1132"/>
      <c r="X154" s="1134"/>
      <c r="Y154" s="1021"/>
      <c r="Z154" s="1021"/>
      <c r="AA154" s="1021"/>
      <c r="AB154" s="1021"/>
      <c r="AC154" s="1021"/>
      <c r="AD154" s="1021"/>
      <c r="AE154" s="1021"/>
      <c r="AF154" s="1132"/>
      <c r="AG154" s="1555"/>
      <c r="AH154" s="1556"/>
      <c r="AI154" s="1556"/>
      <c r="AJ154" s="1556"/>
      <c r="AK154" s="1557"/>
      <c r="AL154" s="1564"/>
      <c r="AM154" s="1565"/>
      <c r="AN154" s="1565"/>
      <c r="AO154" s="1565"/>
      <c r="AP154" s="1565"/>
      <c r="AQ154" s="1566"/>
      <c r="AR154" s="1620"/>
      <c r="AS154" s="1621"/>
      <c r="AT154" s="1626"/>
      <c r="AU154" s="1626"/>
      <c r="AV154" s="1626"/>
      <c r="AW154" s="1626"/>
      <c r="AX154" s="1627"/>
      <c r="BA154" s="1603"/>
      <c r="BB154" s="1604"/>
      <c r="BC154" s="1604"/>
      <c r="BD154" s="1605"/>
      <c r="BE154" s="1630" t="s">
        <v>778</v>
      </c>
      <c r="BF154" s="1631"/>
      <c r="BG154" s="1631"/>
      <c r="BH154" s="1631"/>
      <c r="BI154" s="1631"/>
      <c r="BJ154" s="1631"/>
      <c r="BK154" s="1631"/>
      <c r="BL154" s="1631"/>
      <c r="BM154" s="1631"/>
      <c r="BN154" s="1631"/>
      <c r="BO154" s="1631"/>
      <c r="BP154" s="1631"/>
      <c r="BQ154" s="1631"/>
      <c r="BR154" s="1631"/>
      <c r="BS154" s="1632"/>
      <c r="BT154" s="1076" t="s">
        <v>808</v>
      </c>
      <c r="BU154" s="1077"/>
      <c r="BV154" s="1078"/>
      <c r="BW154" s="1085" t="str">
        <f>IF(COUNTIF('計算シート（非表示）'!$A$294:$A$297,"")=4,"",SUM('計算シート（非表示）'!$A$294:$A$297))</f>
        <v/>
      </c>
      <c r="BX154" s="1086"/>
      <c r="BY154" s="1086"/>
      <c r="BZ154" s="1086"/>
      <c r="CA154" s="1086"/>
      <c r="CB154" s="1086"/>
      <c r="CC154" s="1086"/>
      <c r="CD154" s="1086"/>
      <c r="CE154" s="1086"/>
      <c r="CF154" s="1086"/>
      <c r="CG154" s="1086"/>
      <c r="CH154" s="1086"/>
      <c r="CI154" s="1086"/>
      <c r="CJ154" s="1086"/>
      <c r="CK154" s="1086"/>
      <c r="CL154" s="1086"/>
      <c r="CM154" s="1086"/>
      <c r="CN154" s="1086"/>
      <c r="CO154" s="1086"/>
      <c r="CP154" s="1086"/>
      <c r="CQ154" s="1086"/>
      <c r="CR154" s="1086"/>
      <c r="CS154" s="1086"/>
      <c r="CT154" s="1086"/>
      <c r="CU154" s="1087"/>
      <c r="CV154" s="166"/>
      <c r="CW154" s="166"/>
      <c r="CX154" s="166"/>
      <c r="CY154" s="166"/>
      <c r="CZ154" s="166"/>
      <c r="DA154" s="166"/>
    </row>
    <row r="155" spans="1:105" ht="3.2" customHeight="1">
      <c r="A155" s="1169"/>
      <c r="B155" s="1169"/>
      <c r="C155" s="1169"/>
      <c r="D155" s="1576"/>
      <c r="E155" s="1577"/>
      <c r="F155" s="1164"/>
      <c r="G155" s="1058" t="s">
        <v>124</v>
      </c>
      <c r="H155" s="1059"/>
      <c r="I155" s="1060"/>
      <c r="J155" s="1296" t="str">
        <f>IF(AND(入力シート!F153&lt;&gt;"",入力シート!O153&lt;&gt;"",入力シート!Q153&lt;&gt;"",入力シート!S153&lt;&gt;"",入力シート!V153&lt;&gt;"",入力シート!X153&lt;&gt;"",入力シート!Z153&lt;&gt;""),入力シート!F153,"")</f>
        <v/>
      </c>
      <c r="K155" s="1297"/>
      <c r="L155" s="1297"/>
      <c r="M155" s="1297"/>
      <c r="N155" s="1297"/>
      <c r="O155" s="1297"/>
      <c r="P155" s="1297"/>
      <c r="Q155" s="1297"/>
      <c r="R155" s="1297"/>
      <c r="S155" s="1298"/>
      <c r="T155" s="1134"/>
      <c r="U155" s="1021"/>
      <c r="V155" s="1021"/>
      <c r="W155" s="1132"/>
      <c r="X155" s="1134"/>
      <c r="Y155" s="1021"/>
      <c r="Z155" s="1021"/>
      <c r="AA155" s="1021"/>
      <c r="AB155" s="1021"/>
      <c r="AC155" s="1021"/>
      <c r="AD155" s="1021"/>
      <c r="AE155" s="1021"/>
      <c r="AF155" s="1132"/>
      <c r="AG155" s="1555"/>
      <c r="AH155" s="1556"/>
      <c r="AI155" s="1556"/>
      <c r="AJ155" s="1556"/>
      <c r="AK155" s="1557"/>
      <c r="AL155" s="1564"/>
      <c r="AM155" s="1565"/>
      <c r="AN155" s="1565"/>
      <c r="AO155" s="1565"/>
      <c r="AP155" s="1565"/>
      <c r="AQ155" s="1566"/>
      <c r="AR155" s="1620"/>
      <c r="AS155" s="1621"/>
      <c r="AT155" s="1626"/>
      <c r="AU155" s="1626"/>
      <c r="AV155" s="1626"/>
      <c r="AW155" s="1626"/>
      <c r="AX155" s="1627"/>
      <c r="BA155" s="1603"/>
      <c r="BB155" s="1604"/>
      <c r="BC155" s="1604"/>
      <c r="BD155" s="1605"/>
      <c r="BE155" s="1633"/>
      <c r="BF155" s="1634"/>
      <c r="BG155" s="1634"/>
      <c r="BH155" s="1634"/>
      <c r="BI155" s="1634"/>
      <c r="BJ155" s="1634"/>
      <c r="BK155" s="1634"/>
      <c r="BL155" s="1634"/>
      <c r="BM155" s="1634"/>
      <c r="BN155" s="1634"/>
      <c r="BO155" s="1634"/>
      <c r="BP155" s="1634"/>
      <c r="BQ155" s="1634"/>
      <c r="BR155" s="1634"/>
      <c r="BS155" s="1635"/>
      <c r="BT155" s="1079"/>
      <c r="BU155" s="1080"/>
      <c r="BV155" s="1081"/>
      <c r="BW155" s="1088"/>
      <c r="BX155" s="1089"/>
      <c r="BY155" s="1089"/>
      <c r="BZ155" s="1089"/>
      <c r="CA155" s="1089"/>
      <c r="CB155" s="1089"/>
      <c r="CC155" s="1089"/>
      <c r="CD155" s="1089"/>
      <c r="CE155" s="1089"/>
      <c r="CF155" s="1089"/>
      <c r="CG155" s="1089"/>
      <c r="CH155" s="1089"/>
      <c r="CI155" s="1089"/>
      <c r="CJ155" s="1089"/>
      <c r="CK155" s="1089"/>
      <c r="CL155" s="1089"/>
      <c r="CM155" s="1089"/>
      <c r="CN155" s="1089"/>
      <c r="CO155" s="1089"/>
      <c r="CP155" s="1089"/>
      <c r="CQ155" s="1089"/>
      <c r="CR155" s="1089"/>
      <c r="CS155" s="1089"/>
      <c r="CT155" s="1089"/>
      <c r="CU155" s="1090"/>
      <c r="CV155" s="166"/>
      <c r="CW155" s="166"/>
      <c r="CX155" s="166"/>
      <c r="CY155" s="166"/>
      <c r="CZ155" s="166"/>
      <c r="DA155" s="166"/>
    </row>
    <row r="156" spans="1:105" ht="3.2" customHeight="1">
      <c r="A156" s="1169"/>
      <c r="B156" s="1169"/>
      <c r="C156" s="1169"/>
      <c r="D156" s="1576"/>
      <c r="E156" s="1577"/>
      <c r="F156" s="1164"/>
      <c r="G156" s="1058"/>
      <c r="H156" s="1059"/>
      <c r="I156" s="1060"/>
      <c r="J156" s="1580"/>
      <c r="K156" s="1581"/>
      <c r="L156" s="1581"/>
      <c r="M156" s="1581"/>
      <c r="N156" s="1581"/>
      <c r="O156" s="1581"/>
      <c r="P156" s="1581"/>
      <c r="Q156" s="1581"/>
      <c r="R156" s="1581"/>
      <c r="S156" s="1582"/>
      <c r="T156" s="1134"/>
      <c r="U156" s="1021"/>
      <c r="V156" s="1021"/>
      <c r="W156" s="1132"/>
      <c r="X156" s="1134"/>
      <c r="Y156" s="1021"/>
      <c r="Z156" s="1021"/>
      <c r="AA156" s="1021"/>
      <c r="AB156" s="1021"/>
      <c r="AC156" s="1021"/>
      <c r="AD156" s="1021"/>
      <c r="AE156" s="1021"/>
      <c r="AF156" s="1132"/>
      <c r="AG156" s="1555"/>
      <c r="AH156" s="1556"/>
      <c r="AI156" s="1556"/>
      <c r="AJ156" s="1556"/>
      <c r="AK156" s="1557"/>
      <c r="AL156" s="1564"/>
      <c r="AM156" s="1565"/>
      <c r="AN156" s="1565"/>
      <c r="AO156" s="1565"/>
      <c r="AP156" s="1565"/>
      <c r="AQ156" s="1566"/>
      <c r="AR156" s="1620"/>
      <c r="AS156" s="1621"/>
      <c r="AT156" s="1626"/>
      <c r="AU156" s="1626"/>
      <c r="AV156" s="1626"/>
      <c r="AW156" s="1626"/>
      <c r="AX156" s="1627"/>
      <c r="BA156" s="1603"/>
      <c r="BB156" s="1604"/>
      <c r="BC156" s="1604"/>
      <c r="BD156" s="1605"/>
      <c r="BE156" s="1633"/>
      <c r="BF156" s="1634"/>
      <c r="BG156" s="1634"/>
      <c r="BH156" s="1634"/>
      <c r="BI156" s="1634"/>
      <c r="BJ156" s="1634"/>
      <c r="BK156" s="1634"/>
      <c r="BL156" s="1634"/>
      <c r="BM156" s="1634"/>
      <c r="BN156" s="1634"/>
      <c r="BO156" s="1634"/>
      <c r="BP156" s="1634"/>
      <c r="BQ156" s="1634"/>
      <c r="BR156" s="1634"/>
      <c r="BS156" s="1635"/>
      <c r="BT156" s="1079"/>
      <c r="BU156" s="1080"/>
      <c r="BV156" s="1081"/>
      <c r="BW156" s="1088"/>
      <c r="BX156" s="1089"/>
      <c r="BY156" s="1089"/>
      <c r="BZ156" s="1089"/>
      <c r="CA156" s="1089"/>
      <c r="CB156" s="1089"/>
      <c r="CC156" s="1089"/>
      <c r="CD156" s="1089"/>
      <c r="CE156" s="1089"/>
      <c r="CF156" s="1089"/>
      <c r="CG156" s="1089"/>
      <c r="CH156" s="1089"/>
      <c r="CI156" s="1089"/>
      <c r="CJ156" s="1089"/>
      <c r="CK156" s="1089"/>
      <c r="CL156" s="1089"/>
      <c r="CM156" s="1089"/>
      <c r="CN156" s="1089"/>
      <c r="CO156" s="1089"/>
      <c r="CP156" s="1089"/>
      <c r="CQ156" s="1089"/>
      <c r="CR156" s="1089"/>
      <c r="CS156" s="1089"/>
      <c r="CT156" s="1089"/>
      <c r="CU156" s="1090"/>
      <c r="CV156" s="166"/>
      <c r="CW156" s="166"/>
      <c r="CX156" s="166"/>
      <c r="CY156" s="166"/>
      <c r="CZ156" s="166"/>
      <c r="DA156" s="166"/>
    </row>
    <row r="157" spans="1:105" ht="3.2" customHeight="1">
      <c r="A157" s="1169"/>
      <c r="B157" s="1169"/>
      <c r="C157" s="1169"/>
      <c r="D157" s="1576"/>
      <c r="E157" s="1577"/>
      <c r="F157" s="1164"/>
      <c r="G157" s="1058"/>
      <c r="H157" s="1059"/>
      <c r="I157" s="1060"/>
      <c r="J157" s="1580"/>
      <c r="K157" s="1581"/>
      <c r="L157" s="1581"/>
      <c r="M157" s="1581"/>
      <c r="N157" s="1581"/>
      <c r="O157" s="1581"/>
      <c r="P157" s="1581"/>
      <c r="Q157" s="1581"/>
      <c r="R157" s="1581"/>
      <c r="S157" s="1582"/>
      <c r="T157" s="1134"/>
      <c r="U157" s="1021"/>
      <c r="V157" s="1021"/>
      <c r="W157" s="1132"/>
      <c r="X157" s="1134"/>
      <c r="Y157" s="1021"/>
      <c r="Z157" s="1021"/>
      <c r="AA157" s="1021"/>
      <c r="AB157" s="1021"/>
      <c r="AC157" s="1021"/>
      <c r="AD157" s="1021"/>
      <c r="AE157" s="1021"/>
      <c r="AF157" s="1132"/>
      <c r="AG157" s="1555"/>
      <c r="AH157" s="1556"/>
      <c r="AI157" s="1556"/>
      <c r="AJ157" s="1556"/>
      <c r="AK157" s="1557"/>
      <c r="AL157" s="1564"/>
      <c r="AM157" s="1565"/>
      <c r="AN157" s="1565"/>
      <c r="AO157" s="1565"/>
      <c r="AP157" s="1565"/>
      <c r="AQ157" s="1566"/>
      <c r="AR157" s="1620"/>
      <c r="AS157" s="1621"/>
      <c r="AT157" s="1626"/>
      <c r="AU157" s="1626"/>
      <c r="AV157" s="1626"/>
      <c r="AW157" s="1626"/>
      <c r="AX157" s="1627"/>
      <c r="BA157" s="1603"/>
      <c r="BB157" s="1604"/>
      <c r="BC157" s="1604"/>
      <c r="BD157" s="1605"/>
      <c r="BE157" s="1636"/>
      <c r="BF157" s="1637"/>
      <c r="BG157" s="1637"/>
      <c r="BH157" s="1637"/>
      <c r="BI157" s="1637"/>
      <c r="BJ157" s="1637"/>
      <c r="BK157" s="1637"/>
      <c r="BL157" s="1637"/>
      <c r="BM157" s="1637"/>
      <c r="BN157" s="1637"/>
      <c r="BO157" s="1637"/>
      <c r="BP157" s="1637"/>
      <c r="BQ157" s="1637"/>
      <c r="BR157" s="1637"/>
      <c r="BS157" s="1638"/>
      <c r="BT157" s="1082"/>
      <c r="BU157" s="1083"/>
      <c r="BV157" s="1084"/>
      <c r="BW157" s="1091"/>
      <c r="BX157" s="1092"/>
      <c r="BY157" s="1092"/>
      <c r="BZ157" s="1092"/>
      <c r="CA157" s="1092"/>
      <c r="CB157" s="1092"/>
      <c r="CC157" s="1092"/>
      <c r="CD157" s="1092"/>
      <c r="CE157" s="1092"/>
      <c r="CF157" s="1092"/>
      <c r="CG157" s="1092"/>
      <c r="CH157" s="1092"/>
      <c r="CI157" s="1092"/>
      <c r="CJ157" s="1092"/>
      <c r="CK157" s="1092"/>
      <c r="CL157" s="1092"/>
      <c r="CM157" s="1092"/>
      <c r="CN157" s="1092"/>
      <c r="CO157" s="1092"/>
      <c r="CP157" s="1092"/>
      <c r="CQ157" s="1092"/>
      <c r="CR157" s="1092"/>
      <c r="CS157" s="1092"/>
      <c r="CT157" s="1092"/>
      <c r="CU157" s="1093"/>
      <c r="CV157" s="166"/>
      <c r="CW157" s="166"/>
      <c r="CX157" s="166"/>
      <c r="CY157" s="166"/>
      <c r="CZ157" s="166"/>
      <c r="DA157" s="166"/>
    </row>
    <row r="158" spans="1:105" ht="3.2" customHeight="1">
      <c r="A158" s="1169"/>
      <c r="B158" s="1169"/>
      <c r="C158" s="1169"/>
      <c r="D158" s="1576"/>
      <c r="E158" s="1577"/>
      <c r="F158" s="1164"/>
      <c r="G158" s="1058"/>
      <c r="H158" s="1059"/>
      <c r="I158" s="1060"/>
      <c r="J158" s="1299"/>
      <c r="K158" s="1300"/>
      <c r="L158" s="1300"/>
      <c r="M158" s="1300"/>
      <c r="N158" s="1300"/>
      <c r="O158" s="1300"/>
      <c r="P158" s="1300"/>
      <c r="Q158" s="1300"/>
      <c r="R158" s="1300"/>
      <c r="S158" s="1301"/>
      <c r="T158" s="1135"/>
      <c r="U158" s="1136"/>
      <c r="V158" s="1136"/>
      <c r="W158" s="1492"/>
      <c r="X158" s="1135"/>
      <c r="Y158" s="1136"/>
      <c r="Z158" s="1136"/>
      <c r="AA158" s="1136"/>
      <c r="AB158" s="1136"/>
      <c r="AC158" s="1136"/>
      <c r="AD158" s="1136"/>
      <c r="AE158" s="1136"/>
      <c r="AF158" s="1492"/>
      <c r="AG158" s="1558"/>
      <c r="AH158" s="1559"/>
      <c r="AI158" s="1559"/>
      <c r="AJ158" s="1559"/>
      <c r="AK158" s="1560"/>
      <c r="AL158" s="1567"/>
      <c r="AM158" s="1568"/>
      <c r="AN158" s="1568"/>
      <c r="AO158" s="1568"/>
      <c r="AP158" s="1568"/>
      <c r="AQ158" s="1569"/>
      <c r="AR158" s="1622"/>
      <c r="AS158" s="1623"/>
      <c r="AT158" s="1628"/>
      <c r="AU158" s="1628"/>
      <c r="AV158" s="1628"/>
      <c r="AW158" s="1628"/>
      <c r="AX158" s="1629"/>
      <c r="BA158" s="1603"/>
      <c r="BB158" s="1604"/>
      <c r="BC158" s="1604"/>
      <c r="BD158" s="1605"/>
      <c r="BE158" s="1630" t="s">
        <v>779</v>
      </c>
      <c r="BF158" s="1631"/>
      <c r="BG158" s="1631"/>
      <c r="BH158" s="1631"/>
      <c r="BI158" s="1631"/>
      <c r="BJ158" s="1631"/>
      <c r="BK158" s="1631"/>
      <c r="BL158" s="1631"/>
      <c r="BM158" s="1631"/>
      <c r="BN158" s="1631"/>
      <c r="BO158" s="1631"/>
      <c r="BP158" s="1631"/>
      <c r="BQ158" s="1631"/>
      <c r="BR158" s="1631"/>
      <c r="BS158" s="1632"/>
      <c r="BT158" s="1076" t="s">
        <v>809</v>
      </c>
      <c r="BU158" s="1077"/>
      <c r="BV158" s="1078"/>
      <c r="BW158" s="1085" t="str">
        <f>IF(BW122="","",IF(BW122&lt;=24000000,430000,IF(24500000&gt;=BW122&gt;24000000,290000,IF(25000000&gt;=BW122&gt;24500000,150000,""))))</f>
        <v/>
      </c>
      <c r="BX158" s="1086"/>
      <c r="BY158" s="1086"/>
      <c r="BZ158" s="1086"/>
      <c r="CA158" s="1086"/>
      <c r="CB158" s="1086"/>
      <c r="CC158" s="1086"/>
      <c r="CD158" s="1086"/>
      <c r="CE158" s="1086"/>
      <c r="CF158" s="1086"/>
      <c r="CG158" s="1086"/>
      <c r="CH158" s="1086"/>
      <c r="CI158" s="1086"/>
      <c r="CJ158" s="1086"/>
      <c r="CK158" s="1086"/>
      <c r="CL158" s="1086"/>
      <c r="CM158" s="1086"/>
      <c r="CN158" s="1086"/>
      <c r="CO158" s="1086"/>
      <c r="CP158" s="1086"/>
      <c r="CQ158" s="1086"/>
      <c r="CR158" s="1086"/>
      <c r="CS158" s="1086"/>
      <c r="CT158" s="1086"/>
      <c r="CU158" s="1087"/>
      <c r="CV158" s="166"/>
      <c r="CW158" s="166"/>
      <c r="CX158" s="166"/>
      <c r="CY158" s="166"/>
      <c r="CZ158" s="166"/>
      <c r="DA158" s="166"/>
    </row>
    <row r="159" spans="1:105" ht="3.2" customHeight="1">
      <c r="A159" s="1169"/>
      <c r="B159" s="1169"/>
      <c r="C159" s="1169"/>
      <c r="D159" s="1576"/>
      <c r="E159" s="1577"/>
      <c r="F159" s="1164"/>
      <c r="G159" s="1597" t="s">
        <v>641</v>
      </c>
      <c r="H159" s="1597"/>
      <c r="I159" s="1597"/>
      <c r="J159" s="1597"/>
      <c r="K159" s="1133" t="str">
        <f>IF(入力シート!AK153&lt;&gt;"",入力シート!AK153,"")</f>
        <v/>
      </c>
      <c r="L159" s="1020" t="str">
        <f>IF(入力シート!AL153&lt;&gt;"",入力シート!AL153,"")</f>
        <v/>
      </c>
      <c r="M159" s="1020"/>
      <c r="N159" s="1020" t="str">
        <f>IF(入力シート!AM153&lt;&gt;"",入力シート!AM153,"")</f>
        <v/>
      </c>
      <c r="O159" s="1020"/>
      <c r="P159" s="1020" t="str">
        <f>IF(入力シート!AN153&lt;&gt;"",入力シート!AN153,"")</f>
        <v/>
      </c>
      <c r="Q159" s="1020" t="str">
        <f>IF(入力シート!AO153&lt;&gt;"",入力シート!AO153,"")</f>
        <v/>
      </c>
      <c r="R159" s="1020" t="str">
        <f>IF(入力シート!AP153&lt;&gt;"",入力シート!AP153,"")</f>
        <v/>
      </c>
      <c r="S159" s="1020" t="str">
        <f>IF(入力シート!AQ153&lt;&gt;"",入力シート!AQ153,"")</f>
        <v/>
      </c>
      <c r="T159" s="1020"/>
      <c r="U159" s="1020" t="str">
        <f>IF(入力シート!AR153&lt;&gt;"",入力シート!AR153,"")</f>
        <v/>
      </c>
      <c r="V159" s="1020"/>
      <c r="W159" s="1020" t="str">
        <f>IF(入力シート!AS153&lt;&gt;"",入力シート!AS153,"")</f>
        <v/>
      </c>
      <c r="X159" s="1020"/>
      <c r="Y159" s="1020" t="str">
        <f>IF(入力シート!AT153&lt;&gt;"",入力シート!AT153,"")</f>
        <v/>
      </c>
      <c r="Z159" s="1020"/>
      <c r="AA159" s="1020" t="str">
        <f>IF(入力シート!AU153&lt;&gt;"",入力シート!AU153,"")</f>
        <v/>
      </c>
      <c r="AB159" s="1020"/>
      <c r="AC159" s="1020" t="str">
        <f>IF(入力シート!AV153&lt;&gt;"",入力シート!AV153,"")</f>
        <v/>
      </c>
      <c r="AD159" s="1037"/>
      <c r="AE159" s="1133" t="s">
        <v>457</v>
      </c>
      <c r="AF159" s="1020"/>
      <c r="AG159" s="1020"/>
      <c r="AH159" s="1020"/>
      <c r="AI159" s="1020"/>
      <c r="AJ159" s="1020"/>
      <c r="AK159" s="1020"/>
      <c r="AL159" s="1020"/>
      <c r="AM159" s="1020"/>
      <c r="AN159" s="1133" t="str">
        <f>IF(J155="","",ROUNDDOWN('計算シート（非表示）'!A296/10000,2))</f>
        <v/>
      </c>
      <c r="AO159" s="1020"/>
      <c r="AP159" s="1020"/>
      <c r="AQ159" s="1020"/>
      <c r="AR159" s="1020"/>
      <c r="AS159" s="1020"/>
      <c r="AT159" s="1020"/>
      <c r="AU159" s="1020"/>
      <c r="AV159" s="1128" t="s">
        <v>42</v>
      </c>
      <c r="AW159" s="1128"/>
      <c r="AX159" s="1129"/>
      <c r="BA159" s="1603"/>
      <c r="BB159" s="1604"/>
      <c r="BC159" s="1604"/>
      <c r="BD159" s="1605"/>
      <c r="BE159" s="1633"/>
      <c r="BF159" s="1634"/>
      <c r="BG159" s="1634"/>
      <c r="BH159" s="1634"/>
      <c r="BI159" s="1634"/>
      <c r="BJ159" s="1634"/>
      <c r="BK159" s="1634"/>
      <c r="BL159" s="1634"/>
      <c r="BM159" s="1634"/>
      <c r="BN159" s="1634"/>
      <c r="BO159" s="1634"/>
      <c r="BP159" s="1634"/>
      <c r="BQ159" s="1634"/>
      <c r="BR159" s="1634"/>
      <c r="BS159" s="1635"/>
      <c r="BT159" s="1079"/>
      <c r="BU159" s="1080"/>
      <c r="BV159" s="1081"/>
      <c r="BW159" s="1088"/>
      <c r="BX159" s="1089"/>
      <c r="BY159" s="1089"/>
      <c r="BZ159" s="1089"/>
      <c r="CA159" s="1089"/>
      <c r="CB159" s="1089"/>
      <c r="CC159" s="1089"/>
      <c r="CD159" s="1089"/>
      <c r="CE159" s="1089"/>
      <c r="CF159" s="1089"/>
      <c r="CG159" s="1089"/>
      <c r="CH159" s="1089"/>
      <c r="CI159" s="1089"/>
      <c r="CJ159" s="1089"/>
      <c r="CK159" s="1089"/>
      <c r="CL159" s="1089"/>
      <c r="CM159" s="1089"/>
      <c r="CN159" s="1089"/>
      <c r="CO159" s="1089"/>
      <c r="CP159" s="1089"/>
      <c r="CQ159" s="1089"/>
      <c r="CR159" s="1089"/>
      <c r="CS159" s="1089"/>
      <c r="CT159" s="1089"/>
      <c r="CU159" s="1090"/>
      <c r="CV159" s="166"/>
      <c r="CW159" s="166"/>
      <c r="CX159" s="166"/>
      <c r="CY159" s="166"/>
      <c r="CZ159" s="166"/>
      <c r="DA159" s="166"/>
    </row>
    <row r="160" spans="1:105" ht="3.2" customHeight="1">
      <c r="A160" s="1169"/>
      <c r="B160" s="1169"/>
      <c r="C160" s="1169"/>
      <c r="D160" s="1576"/>
      <c r="E160" s="1577"/>
      <c r="F160" s="1164"/>
      <c r="G160" s="1598"/>
      <c r="H160" s="1598"/>
      <c r="I160" s="1598"/>
      <c r="J160" s="1598"/>
      <c r="K160" s="1134"/>
      <c r="L160" s="1021"/>
      <c r="M160" s="1021"/>
      <c r="N160" s="1021"/>
      <c r="O160" s="1021"/>
      <c r="P160" s="1021"/>
      <c r="Q160" s="1021"/>
      <c r="R160" s="1021"/>
      <c r="S160" s="1021"/>
      <c r="T160" s="1021"/>
      <c r="U160" s="1021"/>
      <c r="V160" s="1021"/>
      <c r="W160" s="1021"/>
      <c r="X160" s="1021"/>
      <c r="Y160" s="1021"/>
      <c r="Z160" s="1021"/>
      <c r="AA160" s="1021"/>
      <c r="AB160" s="1021"/>
      <c r="AC160" s="1021"/>
      <c r="AD160" s="1132"/>
      <c r="AE160" s="1134"/>
      <c r="AF160" s="1021"/>
      <c r="AG160" s="1021"/>
      <c r="AH160" s="1021"/>
      <c r="AI160" s="1021"/>
      <c r="AJ160" s="1021"/>
      <c r="AK160" s="1021"/>
      <c r="AL160" s="1021"/>
      <c r="AM160" s="1021"/>
      <c r="AN160" s="1134"/>
      <c r="AO160" s="1021"/>
      <c r="AP160" s="1021"/>
      <c r="AQ160" s="1021"/>
      <c r="AR160" s="1021"/>
      <c r="AS160" s="1021"/>
      <c r="AT160" s="1021"/>
      <c r="AU160" s="1021"/>
      <c r="AV160" s="1130"/>
      <c r="AW160" s="1130"/>
      <c r="AX160" s="1131"/>
      <c r="BA160" s="1603"/>
      <c r="BB160" s="1604"/>
      <c r="BC160" s="1604"/>
      <c r="BD160" s="1605"/>
      <c r="BE160" s="1633"/>
      <c r="BF160" s="1634"/>
      <c r="BG160" s="1634"/>
      <c r="BH160" s="1634"/>
      <c r="BI160" s="1634"/>
      <c r="BJ160" s="1634"/>
      <c r="BK160" s="1634"/>
      <c r="BL160" s="1634"/>
      <c r="BM160" s="1634"/>
      <c r="BN160" s="1634"/>
      <c r="BO160" s="1634"/>
      <c r="BP160" s="1634"/>
      <c r="BQ160" s="1634"/>
      <c r="BR160" s="1634"/>
      <c r="BS160" s="1635"/>
      <c r="BT160" s="1079"/>
      <c r="BU160" s="1080"/>
      <c r="BV160" s="1081"/>
      <c r="BW160" s="1088"/>
      <c r="BX160" s="1089"/>
      <c r="BY160" s="1089"/>
      <c r="BZ160" s="1089"/>
      <c r="CA160" s="1089"/>
      <c r="CB160" s="1089"/>
      <c r="CC160" s="1089"/>
      <c r="CD160" s="1089"/>
      <c r="CE160" s="1089"/>
      <c r="CF160" s="1089"/>
      <c r="CG160" s="1089"/>
      <c r="CH160" s="1089"/>
      <c r="CI160" s="1089"/>
      <c r="CJ160" s="1089"/>
      <c r="CK160" s="1089"/>
      <c r="CL160" s="1089"/>
      <c r="CM160" s="1089"/>
      <c r="CN160" s="1089"/>
      <c r="CO160" s="1089"/>
      <c r="CP160" s="1089"/>
      <c r="CQ160" s="1089"/>
      <c r="CR160" s="1089"/>
      <c r="CS160" s="1089"/>
      <c r="CT160" s="1089"/>
      <c r="CU160" s="1090"/>
      <c r="CV160" s="166"/>
      <c r="CW160" s="166"/>
      <c r="CX160" s="166"/>
      <c r="CY160" s="166"/>
      <c r="CZ160" s="166"/>
      <c r="DA160" s="166"/>
    </row>
    <row r="161" spans="1:105" ht="3.2" customHeight="1">
      <c r="A161" s="1169"/>
      <c r="B161" s="1169"/>
      <c r="C161" s="1169"/>
      <c r="D161" s="1576"/>
      <c r="E161" s="1577"/>
      <c r="F161" s="1164"/>
      <c r="G161" s="1598"/>
      <c r="H161" s="1598"/>
      <c r="I161" s="1598"/>
      <c r="J161" s="1598"/>
      <c r="K161" s="1134"/>
      <c r="L161" s="1021"/>
      <c r="M161" s="1021"/>
      <c r="N161" s="1021"/>
      <c r="O161" s="1021"/>
      <c r="P161" s="1021"/>
      <c r="Q161" s="1021"/>
      <c r="R161" s="1021"/>
      <c r="S161" s="1021"/>
      <c r="T161" s="1021"/>
      <c r="U161" s="1021"/>
      <c r="V161" s="1021"/>
      <c r="W161" s="1021"/>
      <c r="X161" s="1021"/>
      <c r="Y161" s="1021"/>
      <c r="Z161" s="1021"/>
      <c r="AA161" s="1021"/>
      <c r="AB161" s="1021"/>
      <c r="AC161" s="1021"/>
      <c r="AD161" s="1132"/>
      <c r="AE161" s="1134"/>
      <c r="AF161" s="1021"/>
      <c r="AG161" s="1021"/>
      <c r="AH161" s="1021"/>
      <c r="AI161" s="1021"/>
      <c r="AJ161" s="1021"/>
      <c r="AK161" s="1021"/>
      <c r="AL161" s="1021"/>
      <c r="AM161" s="1021"/>
      <c r="AN161" s="1134"/>
      <c r="AO161" s="1021"/>
      <c r="AP161" s="1021"/>
      <c r="AQ161" s="1021"/>
      <c r="AR161" s="1021"/>
      <c r="AS161" s="1021"/>
      <c r="AT161" s="1021"/>
      <c r="AU161" s="1021"/>
      <c r="AV161" s="354"/>
      <c r="AW161" s="354"/>
      <c r="AX161" s="367"/>
      <c r="BA161" s="1603"/>
      <c r="BB161" s="1604"/>
      <c r="BC161" s="1604"/>
      <c r="BD161" s="1605"/>
      <c r="BE161" s="1636"/>
      <c r="BF161" s="1637"/>
      <c r="BG161" s="1637"/>
      <c r="BH161" s="1637"/>
      <c r="BI161" s="1637"/>
      <c r="BJ161" s="1637"/>
      <c r="BK161" s="1637"/>
      <c r="BL161" s="1637"/>
      <c r="BM161" s="1637"/>
      <c r="BN161" s="1637"/>
      <c r="BO161" s="1637"/>
      <c r="BP161" s="1637"/>
      <c r="BQ161" s="1637"/>
      <c r="BR161" s="1637"/>
      <c r="BS161" s="1638"/>
      <c r="BT161" s="1082"/>
      <c r="BU161" s="1083"/>
      <c r="BV161" s="1084"/>
      <c r="BW161" s="1091"/>
      <c r="BX161" s="1092"/>
      <c r="BY161" s="1092"/>
      <c r="BZ161" s="1092"/>
      <c r="CA161" s="1092"/>
      <c r="CB161" s="1092"/>
      <c r="CC161" s="1092"/>
      <c r="CD161" s="1092"/>
      <c r="CE161" s="1092"/>
      <c r="CF161" s="1092"/>
      <c r="CG161" s="1092"/>
      <c r="CH161" s="1092"/>
      <c r="CI161" s="1092"/>
      <c r="CJ161" s="1092"/>
      <c r="CK161" s="1092"/>
      <c r="CL161" s="1092"/>
      <c r="CM161" s="1092"/>
      <c r="CN161" s="1092"/>
      <c r="CO161" s="1092"/>
      <c r="CP161" s="1092"/>
      <c r="CQ161" s="1092"/>
      <c r="CR161" s="1092"/>
      <c r="CS161" s="1092"/>
      <c r="CT161" s="1092"/>
      <c r="CU161" s="1093"/>
      <c r="CV161" s="166"/>
      <c r="CW161" s="166"/>
      <c r="CX161" s="166"/>
      <c r="CY161" s="166"/>
      <c r="CZ161" s="166"/>
      <c r="DA161" s="166"/>
    </row>
    <row r="162" spans="1:105" ht="3.2" customHeight="1">
      <c r="A162" s="1169"/>
      <c r="B162" s="1169"/>
      <c r="C162" s="1169"/>
      <c r="D162" s="1576"/>
      <c r="E162" s="1577"/>
      <c r="F162" s="1596"/>
      <c r="G162" s="1512"/>
      <c r="H162" s="1512"/>
      <c r="I162" s="1512"/>
      <c r="J162" s="1512"/>
      <c r="K162" s="352"/>
      <c r="L162" s="1135"/>
      <c r="M162" s="1492"/>
      <c r="N162" s="1135"/>
      <c r="O162" s="1492"/>
      <c r="P162" s="353"/>
      <c r="Q162" s="351"/>
      <c r="R162" s="352"/>
      <c r="S162" s="1135"/>
      <c r="T162" s="1492"/>
      <c r="U162" s="1135"/>
      <c r="V162" s="1599"/>
      <c r="W162" s="1136"/>
      <c r="X162" s="1492"/>
      <c r="Y162" s="1135"/>
      <c r="Z162" s="1492"/>
      <c r="AA162" s="1135"/>
      <c r="AB162" s="1492"/>
      <c r="AC162" s="1135"/>
      <c r="AD162" s="1492"/>
      <c r="AE162" s="1135"/>
      <c r="AF162" s="1136"/>
      <c r="AG162" s="1136"/>
      <c r="AH162" s="1136"/>
      <c r="AI162" s="1136"/>
      <c r="AJ162" s="1136"/>
      <c r="AK162" s="1136"/>
      <c r="AL162" s="1136"/>
      <c r="AM162" s="1136"/>
      <c r="AN162" s="1135"/>
      <c r="AO162" s="1136"/>
      <c r="AP162" s="1136"/>
      <c r="AQ162" s="1136"/>
      <c r="AR162" s="1136"/>
      <c r="AS162" s="1136"/>
      <c r="AT162" s="1136"/>
      <c r="AU162" s="1136"/>
      <c r="AV162" s="355"/>
      <c r="AW162" s="355"/>
      <c r="AX162" s="351"/>
      <c r="BA162" s="1603"/>
      <c r="BB162" s="1604"/>
      <c r="BC162" s="1604"/>
      <c r="BD162" s="1605"/>
      <c r="BE162" s="1494" t="s">
        <v>920</v>
      </c>
      <c r="BF162" s="1495"/>
      <c r="BG162" s="1495"/>
      <c r="BH162" s="1495"/>
      <c r="BI162" s="1495"/>
      <c r="BJ162" s="1495"/>
      <c r="BK162" s="1495"/>
      <c r="BL162" s="1495"/>
      <c r="BM162" s="1495"/>
      <c r="BN162" s="1495"/>
      <c r="BO162" s="1495"/>
      <c r="BP162" s="1495"/>
      <c r="BQ162" s="1495"/>
      <c r="BR162" s="1495"/>
      <c r="BS162" s="1496"/>
      <c r="BT162" s="1076" t="s">
        <v>810</v>
      </c>
      <c r="BU162" s="1077"/>
      <c r="BV162" s="1078"/>
      <c r="BW162" s="1085">
        <f>SUM(BW126:CU161)</f>
        <v>0</v>
      </c>
      <c r="BX162" s="1086"/>
      <c r="BY162" s="1086"/>
      <c r="BZ162" s="1086"/>
      <c r="CA162" s="1086"/>
      <c r="CB162" s="1086"/>
      <c r="CC162" s="1086"/>
      <c r="CD162" s="1086"/>
      <c r="CE162" s="1086"/>
      <c r="CF162" s="1086"/>
      <c r="CG162" s="1086"/>
      <c r="CH162" s="1086"/>
      <c r="CI162" s="1086"/>
      <c r="CJ162" s="1086"/>
      <c r="CK162" s="1086"/>
      <c r="CL162" s="1086"/>
      <c r="CM162" s="1086"/>
      <c r="CN162" s="1086"/>
      <c r="CO162" s="1086"/>
      <c r="CP162" s="1086"/>
      <c r="CQ162" s="1086"/>
      <c r="CR162" s="1086"/>
      <c r="CS162" s="1086"/>
      <c r="CT162" s="1086"/>
      <c r="CU162" s="1087"/>
      <c r="CV162" s="166"/>
      <c r="CW162" s="166"/>
      <c r="CX162" s="166"/>
      <c r="CY162" s="166"/>
      <c r="CZ162" s="166"/>
      <c r="DA162" s="166"/>
    </row>
    <row r="163" spans="1:105" ht="3.2" customHeight="1">
      <c r="A163" s="1169"/>
      <c r="B163" s="1169"/>
      <c r="C163" s="1169"/>
      <c r="D163" s="1576"/>
      <c r="E163" s="1577"/>
      <c r="F163" s="1163">
        <v>4</v>
      </c>
      <c r="G163" s="1165" t="s">
        <v>643</v>
      </c>
      <c r="H163" s="1166"/>
      <c r="I163" s="1167"/>
      <c r="J163" s="1296"/>
      <c r="K163" s="1297"/>
      <c r="L163" s="1297"/>
      <c r="M163" s="1297"/>
      <c r="N163" s="1297"/>
      <c r="O163" s="1297"/>
      <c r="P163" s="1297"/>
      <c r="Q163" s="1297"/>
      <c r="R163" s="1297"/>
      <c r="S163" s="1298"/>
      <c r="T163" s="1133" t="s">
        <v>391</v>
      </c>
      <c r="U163" s="1020"/>
      <c r="V163" s="1020"/>
      <c r="W163" s="1037"/>
      <c r="X163" s="1133" t="str">
        <f>IF(AND(入力シート!F154&lt;&gt;"",入力シート!O154&lt;&gt;"",入力シート!Q154&lt;&gt;"",入力シート!S154&lt;&gt;"",入力シート!S154&lt;&gt;"",入力シート!V154&lt;&gt;"",入力シート!X154&lt;&gt;"",入力シート!Z154&lt;&gt;""),IF(入力シート!Q154="西暦",CONCATENATE(入力シート!S154,入力シート!U154,入力シート!V154,入力シート!W154,入力シート!X154,入力シート!Y154),CONCATENATE(入力シート!Q154,入力シート!S154,入力シート!U154,入力シート!V154,入力シート!W154,入力シート!X154,入力シート!Y154)),"")</f>
        <v/>
      </c>
      <c r="Y163" s="1020"/>
      <c r="Z163" s="1020"/>
      <c r="AA163" s="1020"/>
      <c r="AB163" s="1020"/>
      <c r="AC163" s="1020"/>
      <c r="AD163" s="1020"/>
      <c r="AE163" s="1020"/>
      <c r="AF163" s="1037"/>
      <c r="AG163" s="1552" t="s">
        <v>647</v>
      </c>
      <c r="AH163" s="1553"/>
      <c r="AI163" s="1553"/>
      <c r="AJ163" s="1553"/>
      <c r="AK163" s="1554"/>
      <c r="AL163" s="1561" t="str">
        <f>IF(AND(入力シート!F154&lt;&gt;"",入力シート!O154&lt;&gt;"",入力シート!Q154&lt;&gt;"",入力シート!S154&lt;&gt;"",入力シート!S154&lt;&gt;"",入力シート!V154&lt;&gt;"",入力シート!X154&lt;&gt;"",入力シート!Z154&lt;&gt;""),入力シート!Z154,"")</f>
        <v/>
      </c>
      <c r="AM163" s="1562"/>
      <c r="AN163" s="1562"/>
      <c r="AO163" s="1562"/>
      <c r="AP163" s="1562"/>
      <c r="AQ163" s="1563"/>
      <c r="AR163" s="1618" t="s">
        <v>125</v>
      </c>
      <c r="AS163" s="1619"/>
      <c r="AT163" s="1520" t="str">
        <f>IF(AND(入力シート!F154&lt;&gt;"",入力シート!O154&lt;&gt;"",入力シート!Q154&lt;&gt;"",入力シート!S154&lt;&gt;"",入力シート!S154&lt;&gt;"",入力シート!V154&lt;&gt;"",入力シート!X154&lt;&gt;"",入力シート!Z154&lt;&gt;""),入力シート!O154,"")</f>
        <v/>
      </c>
      <c r="AU163" s="1624"/>
      <c r="AV163" s="1624"/>
      <c r="AW163" s="1624"/>
      <c r="AX163" s="1625"/>
      <c r="BA163" s="1603"/>
      <c r="BB163" s="1604"/>
      <c r="BC163" s="1604"/>
      <c r="BD163" s="1605"/>
      <c r="BE163" s="1497"/>
      <c r="BF163" s="1498"/>
      <c r="BG163" s="1498"/>
      <c r="BH163" s="1498"/>
      <c r="BI163" s="1498"/>
      <c r="BJ163" s="1498"/>
      <c r="BK163" s="1498"/>
      <c r="BL163" s="1498"/>
      <c r="BM163" s="1498"/>
      <c r="BN163" s="1498"/>
      <c r="BO163" s="1498"/>
      <c r="BP163" s="1498"/>
      <c r="BQ163" s="1498"/>
      <c r="BR163" s="1498"/>
      <c r="BS163" s="1499"/>
      <c r="BT163" s="1079"/>
      <c r="BU163" s="1080"/>
      <c r="BV163" s="1081"/>
      <c r="BW163" s="1088"/>
      <c r="BX163" s="1089"/>
      <c r="BY163" s="1089"/>
      <c r="BZ163" s="1089"/>
      <c r="CA163" s="1089"/>
      <c r="CB163" s="1089"/>
      <c r="CC163" s="1089"/>
      <c r="CD163" s="1089"/>
      <c r="CE163" s="1089"/>
      <c r="CF163" s="1089"/>
      <c r="CG163" s="1089"/>
      <c r="CH163" s="1089"/>
      <c r="CI163" s="1089"/>
      <c r="CJ163" s="1089"/>
      <c r="CK163" s="1089"/>
      <c r="CL163" s="1089"/>
      <c r="CM163" s="1089"/>
      <c r="CN163" s="1089"/>
      <c r="CO163" s="1089"/>
      <c r="CP163" s="1089"/>
      <c r="CQ163" s="1089"/>
      <c r="CR163" s="1089"/>
      <c r="CS163" s="1089"/>
      <c r="CT163" s="1089"/>
      <c r="CU163" s="1090"/>
      <c r="CV163" s="166"/>
      <c r="CW163" s="166"/>
      <c r="CX163" s="166"/>
      <c r="CY163" s="166"/>
      <c r="CZ163" s="166"/>
      <c r="DA163" s="166"/>
    </row>
    <row r="164" spans="1:105" ht="3.2" customHeight="1">
      <c r="A164" s="1169"/>
      <c r="B164" s="1169"/>
      <c r="C164" s="1169"/>
      <c r="D164" s="1576"/>
      <c r="E164" s="1577"/>
      <c r="F164" s="1164"/>
      <c r="G164" s="1165"/>
      <c r="H164" s="1166"/>
      <c r="I164" s="1167"/>
      <c r="J164" s="1580"/>
      <c r="K164" s="1581"/>
      <c r="L164" s="1581"/>
      <c r="M164" s="1581"/>
      <c r="N164" s="1581"/>
      <c r="O164" s="1581"/>
      <c r="P164" s="1581"/>
      <c r="Q164" s="1581"/>
      <c r="R164" s="1581"/>
      <c r="S164" s="1582"/>
      <c r="T164" s="1134"/>
      <c r="U164" s="1021"/>
      <c r="V164" s="1021"/>
      <c r="W164" s="1132"/>
      <c r="X164" s="1134"/>
      <c r="Y164" s="1021"/>
      <c r="Z164" s="1021"/>
      <c r="AA164" s="1021"/>
      <c r="AB164" s="1021"/>
      <c r="AC164" s="1021"/>
      <c r="AD164" s="1021"/>
      <c r="AE164" s="1021"/>
      <c r="AF164" s="1132"/>
      <c r="AG164" s="1555"/>
      <c r="AH164" s="1556"/>
      <c r="AI164" s="1556"/>
      <c r="AJ164" s="1556"/>
      <c r="AK164" s="1557"/>
      <c r="AL164" s="1564"/>
      <c r="AM164" s="1565"/>
      <c r="AN164" s="1565"/>
      <c r="AO164" s="1565"/>
      <c r="AP164" s="1565"/>
      <c r="AQ164" s="1566"/>
      <c r="AR164" s="1620"/>
      <c r="AS164" s="1621"/>
      <c r="AT164" s="1626"/>
      <c r="AU164" s="1626"/>
      <c r="AV164" s="1626"/>
      <c r="AW164" s="1626"/>
      <c r="AX164" s="1627"/>
      <c r="BA164" s="1603"/>
      <c r="BB164" s="1604"/>
      <c r="BC164" s="1604"/>
      <c r="BD164" s="1605"/>
      <c r="BE164" s="1497"/>
      <c r="BF164" s="1498"/>
      <c r="BG164" s="1498"/>
      <c r="BH164" s="1498"/>
      <c r="BI164" s="1498"/>
      <c r="BJ164" s="1498"/>
      <c r="BK164" s="1498"/>
      <c r="BL164" s="1498"/>
      <c r="BM164" s="1498"/>
      <c r="BN164" s="1498"/>
      <c r="BO164" s="1498"/>
      <c r="BP164" s="1498"/>
      <c r="BQ164" s="1498"/>
      <c r="BR164" s="1498"/>
      <c r="BS164" s="1499"/>
      <c r="BT164" s="1079"/>
      <c r="BU164" s="1080"/>
      <c r="BV164" s="1081"/>
      <c r="BW164" s="1088"/>
      <c r="BX164" s="1089"/>
      <c r="BY164" s="1089"/>
      <c r="BZ164" s="1089"/>
      <c r="CA164" s="1089"/>
      <c r="CB164" s="1089"/>
      <c r="CC164" s="1089"/>
      <c r="CD164" s="1089"/>
      <c r="CE164" s="1089"/>
      <c r="CF164" s="1089"/>
      <c r="CG164" s="1089"/>
      <c r="CH164" s="1089"/>
      <c r="CI164" s="1089"/>
      <c r="CJ164" s="1089"/>
      <c r="CK164" s="1089"/>
      <c r="CL164" s="1089"/>
      <c r="CM164" s="1089"/>
      <c r="CN164" s="1089"/>
      <c r="CO164" s="1089"/>
      <c r="CP164" s="1089"/>
      <c r="CQ164" s="1089"/>
      <c r="CR164" s="1089"/>
      <c r="CS164" s="1089"/>
      <c r="CT164" s="1089"/>
      <c r="CU164" s="1090"/>
      <c r="CV164" s="166"/>
      <c r="CW164" s="166"/>
      <c r="CX164" s="166"/>
      <c r="CY164" s="166"/>
      <c r="CZ164" s="166"/>
      <c r="DA164" s="166"/>
    </row>
    <row r="165" spans="1:105" ht="3.2" customHeight="1">
      <c r="A165" s="1169"/>
      <c r="B165" s="1169"/>
      <c r="C165" s="1169"/>
      <c r="D165" s="1576"/>
      <c r="E165" s="1577"/>
      <c r="F165" s="1164"/>
      <c r="G165" s="1165"/>
      <c r="H165" s="1166"/>
      <c r="I165" s="1167"/>
      <c r="J165" s="1580"/>
      <c r="K165" s="1581"/>
      <c r="L165" s="1581"/>
      <c r="M165" s="1581"/>
      <c r="N165" s="1581"/>
      <c r="O165" s="1581"/>
      <c r="P165" s="1581"/>
      <c r="Q165" s="1581"/>
      <c r="R165" s="1581"/>
      <c r="S165" s="1582"/>
      <c r="T165" s="1134"/>
      <c r="U165" s="1021"/>
      <c r="V165" s="1021"/>
      <c r="W165" s="1132"/>
      <c r="X165" s="1134"/>
      <c r="Y165" s="1021"/>
      <c r="Z165" s="1021"/>
      <c r="AA165" s="1021"/>
      <c r="AB165" s="1021"/>
      <c r="AC165" s="1021"/>
      <c r="AD165" s="1021"/>
      <c r="AE165" s="1021"/>
      <c r="AF165" s="1132"/>
      <c r="AG165" s="1555"/>
      <c r="AH165" s="1556"/>
      <c r="AI165" s="1556"/>
      <c r="AJ165" s="1556"/>
      <c r="AK165" s="1557"/>
      <c r="AL165" s="1564"/>
      <c r="AM165" s="1565"/>
      <c r="AN165" s="1565"/>
      <c r="AO165" s="1565"/>
      <c r="AP165" s="1565"/>
      <c r="AQ165" s="1566"/>
      <c r="AR165" s="1620"/>
      <c r="AS165" s="1621"/>
      <c r="AT165" s="1626"/>
      <c r="AU165" s="1626"/>
      <c r="AV165" s="1626"/>
      <c r="AW165" s="1626"/>
      <c r="AX165" s="1627"/>
      <c r="BA165" s="1603"/>
      <c r="BB165" s="1604"/>
      <c r="BC165" s="1604"/>
      <c r="BD165" s="1605"/>
      <c r="BE165" s="1500"/>
      <c r="BF165" s="1501"/>
      <c r="BG165" s="1501"/>
      <c r="BH165" s="1501"/>
      <c r="BI165" s="1501"/>
      <c r="BJ165" s="1501"/>
      <c r="BK165" s="1501"/>
      <c r="BL165" s="1501"/>
      <c r="BM165" s="1501"/>
      <c r="BN165" s="1501"/>
      <c r="BO165" s="1501"/>
      <c r="BP165" s="1501"/>
      <c r="BQ165" s="1501"/>
      <c r="BR165" s="1501"/>
      <c r="BS165" s="1502"/>
      <c r="BT165" s="1082"/>
      <c r="BU165" s="1083"/>
      <c r="BV165" s="1084"/>
      <c r="BW165" s="1091"/>
      <c r="BX165" s="1092"/>
      <c r="BY165" s="1092"/>
      <c r="BZ165" s="1092"/>
      <c r="CA165" s="1092"/>
      <c r="CB165" s="1092"/>
      <c r="CC165" s="1092"/>
      <c r="CD165" s="1092"/>
      <c r="CE165" s="1092"/>
      <c r="CF165" s="1092"/>
      <c r="CG165" s="1092"/>
      <c r="CH165" s="1092"/>
      <c r="CI165" s="1092"/>
      <c r="CJ165" s="1092"/>
      <c r="CK165" s="1092"/>
      <c r="CL165" s="1092"/>
      <c r="CM165" s="1092"/>
      <c r="CN165" s="1092"/>
      <c r="CO165" s="1092"/>
      <c r="CP165" s="1092"/>
      <c r="CQ165" s="1092"/>
      <c r="CR165" s="1092"/>
      <c r="CS165" s="1092"/>
      <c r="CT165" s="1092"/>
      <c r="CU165" s="1093"/>
      <c r="CV165" s="166"/>
      <c r="CW165" s="166"/>
      <c r="CX165" s="166"/>
      <c r="CY165" s="166"/>
      <c r="CZ165" s="166"/>
      <c r="DA165" s="166"/>
    </row>
    <row r="166" spans="1:105" ht="3.2" customHeight="1">
      <c r="A166" s="1169"/>
      <c r="B166" s="1169"/>
      <c r="C166" s="1169"/>
      <c r="D166" s="1576"/>
      <c r="E166" s="1577"/>
      <c r="F166" s="1164"/>
      <c r="G166" s="1058" t="s">
        <v>124</v>
      </c>
      <c r="H166" s="1059"/>
      <c r="I166" s="1060"/>
      <c r="J166" s="1296" t="str">
        <f>IF(AND(入力シート!F154&lt;&gt;"",入力シート!O154&lt;&gt;"",入力シート!Q154&lt;&gt;"",入力シート!S154&lt;&gt;"",入力シート!V154&lt;&gt;"",入力シート!X154&lt;&gt;"",入力シート!Z154&lt;&gt;""),入力シート!F154,"")</f>
        <v/>
      </c>
      <c r="K166" s="1297"/>
      <c r="L166" s="1297"/>
      <c r="M166" s="1297"/>
      <c r="N166" s="1297"/>
      <c r="O166" s="1297"/>
      <c r="P166" s="1297"/>
      <c r="Q166" s="1297"/>
      <c r="R166" s="1297"/>
      <c r="S166" s="1298"/>
      <c r="T166" s="1134"/>
      <c r="U166" s="1021"/>
      <c r="V166" s="1021"/>
      <c r="W166" s="1132"/>
      <c r="X166" s="1134"/>
      <c r="Y166" s="1021"/>
      <c r="Z166" s="1021"/>
      <c r="AA166" s="1021"/>
      <c r="AB166" s="1021"/>
      <c r="AC166" s="1021"/>
      <c r="AD166" s="1021"/>
      <c r="AE166" s="1021"/>
      <c r="AF166" s="1132"/>
      <c r="AG166" s="1555"/>
      <c r="AH166" s="1556"/>
      <c r="AI166" s="1556"/>
      <c r="AJ166" s="1556"/>
      <c r="AK166" s="1557"/>
      <c r="AL166" s="1564"/>
      <c r="AM166" s="1565"/>
      <c r="AN166" s="1565"/>
      <c r="AO166" s="1565"/>
      <c r="AP166" s="1565"/>
      <c r="AQ166" s="1566"/>
      <c r="AR166" s="1620"/>
      <c r="AS166" s="1621"/>
      <c r="AT166" s="1626"/>
      <c r="AU166" s="1626"/>
      <c r="AV166" s="1626"/>
      <c r="AW166" s="1626"/>
      <c r="AX166" s="1627"/>
      <c r="BA166" s="1603"/>
      <c r="BB166" s="1604"/>
      <c r="BC166" s="1604"/>
      <c r="BD166" s="1605"/>
      <c r="BE166" s="1630" t="s">
        <v>780</v>
      </c>
      <c r="BF166" s="1631"/>
      <c r="BG166" s="1631"/>
      <c r="BH166" s="1631"/>
      <c r="BI166" s="1631"/>
      <c r="BJ166" s="1631"/>
      <c r="BK166" s="1631"/>
      <c r="BL166" s="1631"/>
      <c r="BM166" s="1631"/>
      <c r="BN166" s="1631"/>
      <c r="BO166" s="1631"/>
      <c r="BP166" s="1631"/>
      <c r="BQ166" s="1631"/>
      <c r="BR166" s="1631"/>
      <c r="BS166" s="1632"/>
      <c r="BT166" s="1076" t="s">
        <v>811</v>
      </c>
      <c r="BU166" s="1077"/>
      <c r="BV166" s="1078"/>
      <c r="BW166" s="1085" t="str">
        <f>IF(AND('計算シート（非表示）'!B214&lt;&gt;"",'計算シート（非表示）'!B215&lt;&gt;""),IF('計算シート（非表示）'!B214&gt;'計算シート（非表示）'!B215,'計算シート（非表示）'!B214,'計算シート（非表示）'!B215),"")</f>
        <v/>
      </c>
      <c r="BX166" s="1086"/>
      <c r="BY166" s="1086"/>
      <c r="BZ166" s="1086"/>
      <c r="CA166" s="1086"/>
      <c r="CB166" s="1086"/>
      <c r="CC166" s="1086"/>
      <c r="CD166" s="1086"/>
      <c r="CE166" s="1086"/>
      <c r="CF166" s="1086"/>
      <c r="CG166" s="1086"/>
      <c r="CH166" s="1086"/>
      <c r="CI166" s="1086"/>
      <c r="CJ166" s="1086"/>
      <c r="CK166" s="1086"/>
      <c r="CL166" s="1086"/>
      <c r="CM166" s="1086"/>
      <c r="CN166" s="1086"/>
      <c r="CO166" s="1086"/>
      <c r="CP166" s="1086"/>
      <c r="CQ166" s="1086"/>
      <c r="CR166" s="1086"/>
      <c r="CS166" s="1086"/>
      <c r="CT166" s="1086"/>
      <c r="CU166" s="1087"/>
      <c r="CV166" s="166"/>
      <c r="CW166" s="166"/>
      <c r="CX166" s="166"/>
      <c r="CY166" s="166"/>
      <c r="CZ166" s="166"/>
      <c r="DA166" s="166"/>
    </row>
    <row r="167" spans="1:105" ht="3.2" customHeight="1">
      <c r="A167" s="1169"/>
      <c r="B167" s="1169"/>
      <c r="C167" s="1169"/>
      <c r="D167" s="1576"/>
      <c r="E167" s="1577"/>
      <c r="F167" s="1164"/>
      <c r="G167" s="1058"/>
      <c r="H167" s="1059"/>
      <c r="I167" s="1060"/>
      <c r="J167" s="1580"/>
      <c r="K167" s="1581"/>
      <c r="L167" s="1581"/>
      <c r="M167" s="1581"/>
      <c r="N167" s="1581"/>
      <c r="O167" s="1581"/>
      <c r="P167" s="1581"/>
      <c r="Q167" s="1581"/>
      <c r="R167" s="1581"/>
      <c r="S167" s="1582"/>
      <c r="T167" s="1134"/>
      <c r="U167" s="1021"/>
      <c r="V167" s="1021"/>
      <c r="W167" s="1132"/>
      <c r="X167" s="1134"/>
      <c r="Y167" s="1021"/>
      <c r="Z167" s="1021"/>
      <c r="AA167" s="1021"/>
      <c r="AB167" s="1021"/>
      <c r="AC167" s="1021"/>
      <c r="AD167" s="1021"/>
      <c r="AE167" s="1021"/>
      <c r="AF167" s="1132"/>
      <c r="AG167" s="1555"/>
      <c r="AH167" s="1556"/>
      <c r="AI167" s="1556"/>
      <c r="AJ167" s="1556"/>
      <c r="AK167" s="1557"/>
      <c r="AL167" s="1564"/>
      <c r="AM167" s="1565"/>
      <c r="AN167" s="1565"/>
      <c r="AO167" s="1565"/>
      <c r="AP167" s="1565"/>
      <c r="AQ167" s="1566"/>
      <c r="AR167" s="1620"/>
      <c r="AS167" s="1621"/>
      <c r="AT167" s="1626"/>
      <c r="AU167" s="1626"/>
      <c r="AV167" s="1626"/>
      <c r="AW167" s="1626"/>
      <c r="AX167" s="1627"/>
      <c r="BA167" s="1603"/>
      <c r="BB167" s="1604"/>
      <c r="BC167" s="1604"/>
      <c r="BD167" s="1605"/>
      <c r="BE167" s="1633"/>
      <c r="BF167" s="1634"/>
      <c r="BG167" s="1634"/>
      <c r="BH167" s="1634"/>
      <c r="BI167" s="1634"/>
      <c r="BJ167" s="1634"/>
      <c r="BK167" s="1634"/>
      <c r="BL167" s="1634"/>
      <c r="BM167" s="1634"/>
      <c r="BN167" s="1634"/>
      <c r="BO167" s="1634"/>
      <c r="BP167" s="1634"/>
      <c r="BQ167" s="1634"/>
      <c r="BR167" s="1634"/>
      <c r="BS167" s="1635"/>
      <c r="BT167" s="1079"/>
      <c r="BU167" s="1080"/>
      <c r="BV167" s="1081"/>
      <c r="BW167" s="1088"/>
      <c r="BX167" s="1089"/>
      <c r="BY167" s="1089"/>
      <c r="BZ167" s="1089"/>
      <c r="CA167" s="1089"/>
      <c r="CB167" s="1089"/>
      <c r="CC167" s="1089"/>
      <c r="CD167" s="1089"/>
      <c r="CE167" s="1089"/>
      <c r="CF167" s="1089"/>
      <c r="CG167" s="1089"/>
      <c r="CH167" s="1089"/>
      <c r="CI167" s="1089"/>
      <c r="CJ167" s="1089"/>
      <c r="CK167" s="1089"/>
      <c r="CL167" s="1089"/>
      <c r="CM167" s="1089"/>
      <c r="CN167" s="1089"/>
      <c r="CO167" s="1089"/>
      <c r="CP167" s="1089"/>
      <c r="CQ167" s="1089"/>
      <c r="CR167" s="1089"/>
      <c r="CS167" s="1089"/>
      <c r="CT167" s="1089"/>
      <c r="CU167" s="1090"/>
      <c r="CV167" s="166"/>
      <c r="CW167" s="166"/>
      <c r="CX167" s="166"/>
      <c r="CY167" s="166"/>
      <c r="CZ167" s="166"/>
      <c r="DA167" s="166"/>
    </row>
    <row r="168" spans="1:105" ht="3.2" customHeight="1">
      <c r="A168" s="1169"/>
      <c r="B168" s="1169"/>
      <c r="C168" s="1169"/>
      <c r="D168" s="1576"/>
      <c r="E168" s="1577"/>
      <c r="F168" s="1164"/>
      <c r="G168" s="1058"/>
      <c r="H168" s="1059"/>
      <c r="I168" s="1060"/>
      <c r="J168" s="1580"/>
      <c r="K168" s="1581"/>
      <c r="L168" s="1581"/>
      <c r="M168" s="1581"/>
      <c r="N168" s="1581"/>
      <c r="O168" s="1581"/>
      <c r="P168" s="1581"/>
      <c r="Q168" s="1581"/>
      <c r="R168" s="1581"/>
      <c r="S168" s="1582"/>
      <c r="T168" s="1134"/>
      <c r="U168" s="1021"/>
      <c r="V168" s="1021"/>
      <c r="W168" s="1132"/>
      <c r="X168" s="1134"/>
      <c r="Y168" s="1021"/>
      <c r="Z168" s="1021"/>
      <c r="AA168" s="1021"/>
      <c r="AB168" s="1021"/>
      <c r="AC168" s="1021"/>
      <c r="AD168" s="1021"/>
      <c r="AE168" s="1021"/>
      <c r="AF168" s="1132"/>
      <c r="AG168" s="1555"/>
      <c r="AH168" s="1556"/>
      <c r="AI168" s="1556"/>
      <c r="AJ168" s="1556"/>
      <c r="AK168" s="1557"/>
      <c r="AL168" s="1564"/>
      <c r="AM168" s="1565"/>
      <c r="AN168" s="1565"/>
      <c r="AO168" s="1565"/>
      <c r="AP168" s="1565"/>
      <c r="AQ168" s="1566"/>
      <c r="AR168" s="1620"/>
      <c r="AS168" s="1621"/>
      <c r="AT168" s="1626"/>
      <c r="AU168" s="1626"/>
      <c r="AV168" s="1626"/>
      <c r="AW168" s="1626"/>
      <c r="AX168" s="1627"/>
      <c r="BA168" s="1603"/>
      <c r="BB168" s="1604"/>
      <c r="BC168" s="1604"/>
      <c r="BD168" s="1605"/>
      <c r="BE168" s="1633"/>
      <c r="BF168" s="1634"/>
      <c r="BG168" s="1634"/>
      <c r="BH168" s="1634"/>
      <c r="BI168" s="1634"/>
      <c r="BJ168" s="1634"/>
      <c r="BK168" s="1634"/>
      <c r="BL168" s="1634"/>
      <c r="BM168" s="1634"/>
      <c r="BN168" s="1634"/>
      <c r="BO168" s="1634"/>
      <c r="BP168" s="1634"/>
      <c r="BQ168" s="1634"/>
      <c r="BR168" s="1634"/>
      <c r="BS168" s="1635"/>
      <c r="BT168" s="1079"/>
      <c r="BU168" s="1080"/>
      <c r="BV168" s="1081"/>
      <c r="BW168" s="1088"/>
      <c r="BX168" s="1089"/>
      <c r="BY168" s="1089"/>
      <c r="BZ168" s="1089"/>
      <c r="CA168" s="1089"/>
      <c r="CB168" s="1089"/>
      <c r="CC168" s="1089"/>
      <c r="CD168" s="1089"/>
      <c r="CE168" s="1089"/>
      <c r="CF168" s="1089"/>
      <c r="CG168" s="1089"/>
      <c r="CH168" s="1089"/>
      <c r="CI168" s="1089"/>
      <c r="CJ168" s="1089"/>
      <c r="CK168" s="1089"/>
      <c r="CL168" s="1089"/>
      <c r="CM168" s="1089"/>
      <c r="CN168" s="1089"/>
      <c r="CO168" s="1089"/>
      <c r="CP168" s="1089"/>
      <c r="CQ168" s="1089"/>
      <c r="CR168" s="1089"/>
      <c r="CS168" s="1089"/>
      <c r="CT168" s="1089"/>
      <c r="CU168" s="1090"/>
      <c r="CV168" s="166"/>
      <c r="CW168" s="166"/>
      <c r="CX168" s="166"/>
      <c r="CY168" s="166"/>
      <c r="CZ168" s="166"/>
      <c r="DA168" s="166"/>
    </row>
    <row r="169" spans="1:105" ht="3.2" customHeight="1">
      <c r="A169" s="1169"/>
      <c r="B169" s="1169"/>
      <c r="C169" s="1169"/>
      <c r="D169" s="1576"/>
      <c r="E169" s="1577"/>
      <c r="F169" s="1164"/>
      <c r="G169" s="1058"/>
      <c r="H169" s="1059"/>
      <c r="I169" s="1060"/>
      <c r="J169" s="1299"/>
      <c r="K169" s="1300"/>
      <c r="L169" s="1300"/>
      <c r="M169" s="1300"/>
      <c r="N169" s="1300"/>
      <c r="O169" s="1300"/>
      <c r="P169" s="1300"/>
      <c r="Q169" s="1300"/>
      <c r="R169" s="1300"/>
      <c r="S169" s="1301"/>
      <c r="T169" s="1135"/>
      <c r="U169" s="1136"/>
      <c r="V169" s="1136"/>
      <c r="W169" s="1492"/>
      <c r="X169" s="1135"/>
      <c r="Y169" s="1136"/>
      <c r="Z169" s="1136"/>
      <c r="AA169" s="1136"/>
      <c r="AB169" s="1136"/>
      <c r="AC169" s="1136"/>
      <c r="AD169" s="1136"/>
      <c r="AE169" s="1136"/>
      <c r="AF169" s="1492"/>
      <c r="AG169" s="1558"/>
      <c r="AH169" s="1559"/>
      <c r="AI169" s="1559"/>
      <c r="AJ169" s="1559"/>
      <c r="AK169" s="1560"/>
      <c r="AL169" s="1567"/>
      <c r="AM169" s="1568"/>
      <c r="AN169" s="1568"/>
      <c r="AO169" s="1568"/>
      <c r="AP169" s="1568"/>
      <c r="AQ169" s="1569"/>
      <c r="AR169" s="1622"/>
      <c r="AS169" s="1623"/>
      <c r="AT169" s="1628"/>
      <c r="AU169" s="1628"/>
      <c r="AV169" s="1628"/>
      <c r="AW169" s="1628"/>
      <c r="AX169" s="1629"/>
      <c r="BA169" s="1603"/>
      <c r="BB169" s="1604"/>
      <c r="BC169" s="1604"/>
      <c r="BD169" s="1605"/>
      <c r="BE169" s="1636"/>
      <c r="BF169" s="1637"/>
      <c r="BG169" s="1637"/>
      <c r="BH169" s="1637"/>
      <c r="BI169" s="1637"/>
      <c r="BJ169" s="1637"/>
      <c r="BK169" s="1637"/>
      <c r="BL169" s="1637"/>
      <c r="BM169" s="1637"/>
      <c r="BN169" s="1637"/>
      <c r="BO169" s="1637"/>
      <c r="BP169" s="1637"/>
      <c r="BQ169" s="1637"/>
      <c r="BR169" s="1637"/>
      <c r="BS169" s="1638"/>
      <c r="BT169" s="1082"/>
      <c r="BU169" s="1083"/>
      <c r="BV169" s="1084"/>
      <c r="BW169" s="1091"/>
      <c r="BX169" s="1092"/>
      <c r="BY169" s="1092"/>
      <c r="BZ169" s="1092"/>
      <c r="CA169" s="1092"/>
      <c r="CB169" s="1092"/>
      <c r="CC169" s="1092"/>
      <c r="CD169" s="1092"/>
      <c r="CE169" s="1092"/>
      <c r="CF169" s="1092"/>
      <c r="CG169" s="1092"/>
      <c r="CH169" s="1092"/>
      <c r="CI169" s="1092"/>
      <c r="CJ169" s="1092"/>
      <c r="CK169" s="1092"/>
      <c r="CL169" s="1092"/>
      <c r="CM169" s="1092"/>
      <c r="CN169" s="1092"/>
      <c r="CO169" s="1092"/>
      <c r="CP169" s="1092"/>
      <c r="CQ169" s="1092"/>
      <c r="CR169" s="1092"/>
      <c r="CS169" s="1092"/>
      <c r="CT169" s="1092"/>
      <c r="CU169" s="1093"/>
      <c r="CV169" s="166"/>
      <c r="CW169" s="166"/>
      <c r="CX169" s="166"/>
      <c r="CY169" s="166"/>
      <c r="CZ169" s="166"/>
      <c r="DA169" s="166"/>
    </row>
    <row r="170" spans="1:105" ht="3.2" customHeight="1">
      <c r="A170" s="1169"/>
      <c r="B170" s="1169"/>
      <c r="C170" s="1169"/>
      <c r="D170" s="1576"/>
      <c r="E170" s="1577"/>
      <c r="F170" s="1164"/>
      <c r="G170" s="1597" t="s">
        <v>641</v>
      </c>
      <c r="H170" s="1597"/>
      <c r="I170" s="1597"/>
      <c r="J170" s="1597"/>
      <c r="K170" s="1133" t="str">
        <f>IF(入力シート!AK154&lt;&gt;"",入力シート!AK154,"")</f>
        <v/>
      </c>
      <c r="L170" s="1020" t="str">
        <f>IF(入力シート!AL154&lt;&gt;"",入力シート!AL154,"")</f>
        <v/>
      </c>
      <c r="M170" s="1020"/>
      <c r="N170" s="1020" t="str">
        <f>IF(入力シート!AM154&lt;&gt;"",入力シート!AM154,"")</f>
        <v/>
      </c>
      <c r="O170" s="1020"/>
      <c r="P170" s="1020" t="str">
        <f>IF(入力シート!AN154&lt;&gt;"",入力シート!AN154,"")</f>
        <v/>
      </c>
      <c r="Q170" s="1020" t="str">
        <f>IF(入力シート!AO154&lt;&gt;"",入力シート!AO154,"")</f>
        <v/>
      </c>
      <c r="R170" s="1020" t="str">
        <f>IF(入力シート!AP154&lt;&gt;"",入力シート!AP154,"")</f>
        <v/>
      </c>
      <c r="S170" s="1020" t="str">
        <f>IF(入力シート!AQ154&lt;&gt;"",入力シート!AQ154,"")</f>
        <v/>
      </c>
      <c r="T170" s="1020"/>
      <c r="U170" s="1020" t="str">
        <f>IF(入力シート!AR154&lt;&gt;"",入力シート!AR154,"")</f>
        <v/>
      </c>
      <c r="V170" s="1020"/>
      <c r="W170" s="1020" t="str">
        <f>IF(入力シート!AS154&lt;&gt;"",入力シート!AS154,"")</f>
        <v/>
      </c>
      <c r="X170" s="1020"/>
      <c r="Y170" s="1020" t="str">
        <f>IF(入力シート!AT154&lt;&gt;"",入力シート!AT154,"")</f>
        <v/>
      </c>
      <c r="Z170" s="1020"/>
      <c r="AA170" s="1020" t="str">
        <f>IF(入力シート!AU154&lt;&gt;"",入力シート!AU154,"")</f>
        <v/>
      </c>
      <c r="AB170" s="1020"/>
      <c r="AC170" s="1020" t="str">
        <f>IF(入力シート!AV154&lt;&gt;"",入力シート!AV154,"")</f>
        <v/>
      </c>
      <c r="AD170" s="1037"/>
      <c r="AE170" s="1133" t="s">
        <v>457</v>
      </c>
      <c r="AF170" s="1020"/>
      <c r="AG170" s="1020"/>
      <c r="AH170" s="1020"/>
      <c r="AI170" s="1020"/>
      <c r="AJ170" s="1020"/>
      <c r="AK170" s="1020"/>
      <c r="AL170" s="1020"/>
      <c r="AM170" s="1020"/>
      <c r="AN170" s="1133" t="str">
        <f>IF(J166="","",ROUNDDOWN('計算シート（非表示）'!A297/10000,2))</f>
        <v/>
      </c>
      <c r="AO170" s="1020"/>
      <c r="AP170" s="1020"/>
      <c r="AQ170" s="1020"/>
      <c r="AR170" s="1020"/>
      <c r="AS170" s="1020"/>
      <c r="AT170" s="1020"/>
      <c r="AU170" s="1020"/>
      <c r="AV170" s="1128" t="s">
        <v>42</v>
      </c>
      <c r="AW170" s="1128"/>
      <c r="AX170" s="1129"/>
      <c r="BA170" s="1603"/>
      <c r="BB170" s="1604"/>
      <c r="BC170" s="1604"/>
      <c r="BD170" s="1605"/>
      <c r="BE170" s="1630" t="s">
        <v>781</v>
      </c>
      <c r="BF170" s="1631"/>
      <c r="BG170" s="1631"/>
      <c r="BH170" s="1631"/>
      <c r="BI170" s="1631"/>
      <c r="BJ170" s="1631"/>
      <c r="BK170" s="1631"/>
      <c r="BL170" s="1631"/>
      <c r="BM170" s="1631"/>
      <c r="BN170" s="1631"/>
      <c r="BO170" s="1631"/>
      <c r="BP170" s="1631"/>
      <c r="BQ170" s="1631"/>
      <c r="BR170" s="1631"/>
      <c r="BS170" s="1632"/>
      <c r="BT170" s="1076" t="s">
        <v>812</v>
      </c>
      <c r="BU170" s="1077"/>
      <c r="BV170" s="1078"/>
      <c r="BW170" s="1085" t="str">
        <f>IF(医療費の明細!B51&lt;&gt;"",医療費の明細!B63,"")</f>
        <v/>
      </c>
      <c r="BX170" s="1086"/>
      <c r="BY170" s="1086"/>
      <c r="BZ170" s="1086"/>
      <c r="CA170" s="1086"/>
      <c r="CB170" s="1086"/>
      <c r="CC170" s="1086"/>
      <c r="CD170" s="1086"/>
      <c r="CE170" s="1086"/>
      <c r="CF170" s="1086"/>
      <c r="CG170" s="1086"/>
      <c r="CH170" s="1086"/>
      <c r="CI170" s="1086"/>
      <c r="CJ170" s="1086"/>
      <c r="CK170" s="1086"/>
      <c r="CL170" s="1086"/>
      <c r="CM170" s="1086"/>
      <c r="CN170" s="1086"/>
      <c r="CO170" s="1086"/>
      <c r="CP170" s="1086"/>
      <c r="CQ170" s="1086"/>
      <c r="CR170" s="1086"/>
      <c r="CS170" s="1086"/>
      <c r="CT170" s="1086"/>
      <c r="CU170" s="1087"/>
      <c r="CV170" s="166"/>
      <c r="CW170" s="166"/>
      <c r="CX170" s="166"/>
      <c r="CY170" s="166"/>
      <c r="CZ170" s="166"/>
      <c r="DA170" s="166"/>
    </row>
    <row r="171" spans="1:105" ht="3.2" customHeight="1">
      <c r="A171" s="1169"/>
      <c r="B171" s="1169"/>
      <c r="C171" s="1169"/>
      <c r="D171" s="1576"/>
      <c r="E171" s="1577"/>
      <c r="F171" s="1164"/>
      <c r="G171" s="1598"/>
      <c r="H171" s="1598"/>
      <c r="I171" s="1598"/>
      <c r="J171" s="1598"/>
      <c r="K171" s="1134"/>
      <c r="L171" s="1021"/>
      <c r="M171" s="1021"/>
      <c r="N171" s="1021"/>
      <c r="O171" s="1021"/>
      <c r="P171" s="1021"/>
      <c r="Q171" s="1021"/>
      <c r="R171" s="1021"/>
      <c r="S171" s="1021"/>
      <c r="T171" s="1021"/>
      <c r="U171" s="1021"/>
      <c r="V171" s="1021"/>
      <c r="W171" s="1021"/>
      <c r="X171" s="1021"/>
      <c r="Y171" s="1021"/>
      <c r="Z171" s="1021"/>
      <c r="AA171" s="1021"/>
      <c r="AB171" s="1021"/>
      <c r="AC171" s="1021"/>
      <c r="AD171" s="1132"/>
      <c r="AE171" s="1134"/>
      <c r="AF171" s="1021"/>
      <c r="AG171" s="1021"/>
      <c r="AH171" s="1021"/>
      <c r="AI171" s="1021"/>
      <c r="AJ171" s="1021"/>
      <c r="AK171" s="1021"/>
      <c r="AL171" s="1021"/>
      <c r="AM171" s="1021"/>
      <c r="AN171" s="1134"/>
      <c r="AO171" s="1021"/>
      <c r="AP171" s="1021"/>
      <c r="AQ171" s="1021"/>
      <c r="AR171" s="1021"/>
      <c r="AS171" s="1021"/>
      <c r="AT171" s="1021"/>
      <c r="AU171" s="1021"/>
      <c r="AV171" s="1130"/>
      <c r="AW171" s="1130"/>
      <c r="AX171" s="1131"/>
      <c r="BA171" s="1603"/>
      <c r="BB171" s="1604"/>
      <c r="BC171" s="1604"/>
      <c r="BD171" s="1605"/>
      <c r="BE171" s="1633"/>
      <c r="BF171" s="1634"/>
      <c r="BG171" s="1634"/>
      <c r="BH171" s="1634"/>
      <c r="BI171" s="1634"/>
      <c r="BJ171" s="1634"/>
      <c r="BK171" s="1634"/>
      <c r="BL171" s="1634"/>
      <c r="BM171" s="1634"/>
      <c r="BN171" s="1634"/>
      <c r="BO171" s="1634"/>
      <c r="BP171" s="1634"/>
      <c r="BQ171" s="1634"/>
      <c r="BR171" s="1634"/>
      <c r="BS171" s="1635"/>
      <c r="BT171" s="1079"/>
      <c r="BU171" s="1080"/>
      <c r="BV171" s="1081"/>
      <c r="BW171" s="1088"/>
      <c r="BX171" s="1089"/>
      <c r="BY171" s="1089"/>
      <c r="BZ171" s="1089"/>
      <c r="CA171" s="1089"/>
      <c r="CB171" s="1089"/>
      <c r="CC171" s="1089"/>
      <c r="CD171" s="1089"/>
      <c r="CE171" s="1089"/>
      <c r="CF171" s="1089"/>
      <c r="CG171" s="1089"/>
      <c r="CH171" s="1089"/>
      <c r="CI171" s="1089"/>
      <c r="CJ171" s="1089"/>
      <c r="CK171" s="1089"/>
      <c r="CL171" s="1089"/>
      <c r="CM171" s="1089"/>
      <c r="CN171" s="1089"/>
      <c r="CO171" s="1089"/>
      <c r="CP171" s="1089"/>
      <c r="CQ171" s="1089"/>
      <c r="CR171" s="1089"/>
      <c r="CS171" s="1089"/>
      <c r="CT171" s="1089"/>
      <c r="CU171" s="1090"/>
      <c r="CV171" s="166"/>
      <c r="CW171" s="166"/>
      <c r="CX171" s="166"/>
      <c r="CY171" s="166"/>
      <c r="CZ171" s="166"/>
      <c r="DA171" s="166"/>
    </row>
    <row r="172" spans="1:105" ht="3.2" customHeight="1">
      <c r="A172" s="1169"/>
      <c r="B172" s="1169"/>
      <c r="C172" s="1169"/>
      <c r="D172" s="1576"/>
      <c r="E172" s="1577"/>
      <c r="F172" s="1164"/>
      <c r="G172" s="1598"/>
      <c r="H172" s="1598"/>
      <c r="I172" s="1598"/>
      <c r="J172" s="1598"/>
      <c r="K172" s="1134"/>
      <c r="L172" s="1021"/>
      <c r="M172" s="1021"/>
      <c r="N172" s="1021"/>
      <c r="O172" s="1021"/>
      <c r="P172" s="1021"/>
      <c r="Q172" s="1021"/>
      <c r="R172" s="1021"/>
      <c r="S172" s="1021"/>
      <c r="T172" s="1021"/>
      <c r="U172" s="1021"/>
      <c r="V172" s="1021"/>
      <c r="W172" s="1021"/>
      <c r="X172" s="1021"/>
      <c r="Y172" s="1021"/>
      <c r="Z172" s="1021"/>
      <c r="AA172" s="1021"/>
      <c r="AB172" s="1021"/>
      <c r="AC172" s="1021"/>
      <c r="AD172" s="1132"/>
      <c r="AE172" s="1134"/>
      <c r="AF172" s="1021"/>
      <c r="AG172" s="1021"/>
      <c r="AH172" s="1021"/>
      <c r="AI172" s="1021"/>
      <c r="AJ172" s="1021"/>
      <c r="AK172" s="1021"/>
      <c r="AL172" s="1021"/>
      <c r="AM172" s="1021"/>
      <c r="AN172" s="1134"/>
      <c r="AO172" s="1021"/>
      <c r="AP172" s="1021"/>
      <c r="AQ172" s="1021"/>
      <c r="AR172" s="1021"/>
      <c r="AS172" s="1021"/>
      <c r="AT172" s="1021"/>
      <c r="AU172" s="1021"/>
      <c r="AV172" s="354"/>
      <c r="AW172" s="354"/>
      <c r="AX172" s="367"/>
      <c r="BA172" s="1603"/>
      <c r="BB172" s="1604"/>
      <c r="BC172" s="1604"/>
      <c r="BD172" s="1605"/>
      <c r="BE172" s="1633"/>
      <c r="BF172" s="1634"/>
      <c r="BG172" s="1634"/>
      <c r="BH172" s="1634"/>
      <c r="BI172" s="1634"/>
      <c r="BJ172" s="1634"/>
      <c r="BK172" s="1634"/>
      <c r="BL172" s="1634"/>
      <c r="BM172" s="1634"/>
      <c r="BN172" s="1634"/>
      <c r="BO172" s="1634"/>
      <c r="BP172" s="1634"/>
      <c r="BQ172" s="1634"/>
      <c r="BR172" s="1634"/>
      <c r="BS172" s="1635"/>
      <c r="BT172" s="1079"/>
      <c r="BU172" s="1080"/>
      <c r="BV172" s="1081"/>
      <c r="BW172" s="1088"/>
      <c r="BX172" s="1089"/>
      <c r="BY172" s="1089"/>
      <c r="BZ172" s="1089"/>
      <c r="CA172" s="1089"/>
      <c r="CB172" s="1089"/>
      <c r="CC172" s="1089"/>
      <c r="CD172" s="1089"/>
      <c r="CE172" s="1089"/>
      <c r="CF172" s="1089"/>
      <c r="CG172" s="1089"/>
      <c r="CH172" s="1089"/>
      <c r="CI172" s="1089"/>
      <c r="CJ172" s="1089"/>
      <c r="CK172" s="1089"/>
      <c r="CL172" s="1089"/>
      <c r="CM172" s="1089"/>
      <c r="CN172" s="1089"/>
      <c r="CO172" s="1089"/>
      <c r="CP172" s="1089"/>
      <c r="CQ172" s="1089"/>
      <c r="CR172" s="1089"/>
      <c r="CS172" s="1089"/>
      <c r="CT172" s="1089"/>
      <c r="CU172" s="1090"/>
      <c r="CV172" s="166"/>
      <c r="CW172" s="166"/>
      <c r="CX172" s="166"/>
      <c r="CY172" s="166"/>
      <c r="CZ172" s="166"/>
      <c r="DA172" s="166"/>
    </row>
    <row r="173" spans="1:105" ht="3.2" customHeight="1" thickBot="1">
      <c r="A173" s="1169"/>
      <c r="B173" s="1169"/>
      <c r="C173" s="1169"/>
      <c r="D173" s="1578"/>
      <c r="E173" s="1579"/>
      <c r="F173" s="1596"/>
      <c r="G173" s="1512"/>
      <c r="H173" s="1512"/>
      <c r="I173" s="1512"/>
      <c r="J173" s="1512"/>
      <c r="K173" s="352"/>
      <c r="L173" s="1135"/>
      <c r="M173" s="1492"/>
      <c r="N173" s="1135"/>
      <c r="O173" s="1492"/>
      <c r="P173" s="265"/>
      <c r="Q173" s="351"/>
      <c r="R173" s="352"/>
      <c r="S173" s="1135"/>
      <c r="T173" s="1492"/>
      <c r="U173" s="1639"/>
      <c r="V173" s="1641"/>
      <c r="W173" s="1136"/>
      <c r="X173" s="1492"/>
      <c r="Y173" s="1135"/>
      <c r="Z173" s="1492"/>
      <c r="AA173" s="1135"/>
      <c r="AB173" s="1492"/>
      <c r="AC173" s="1135"/>
      <c r="AD173" s="1492"/>
      <c r="AE173" s="1135"/>
      <c r="AF173" s="1136"/>
      <c r="AG173" s="1136"/>
      <c r="AH173" s="1136"/>
      <c r="AI173" s="1136"/>
      <c r="AJ173" s="1136"/>
      <c r="AK173" s="1136"/>
      <c r="AL173" s="1136"/>
      <c r="AM173" s="1136"/>
      <c r="AN173" s="1639"/>
      <c r="AO173" s="1640"/>
      <c r="AP173" s="1640"/>
      <c r="AQ173" s="1640"/>
      <c r="AR173" s="1640"/>
      <c r="AS173" s="1640"/>
      <c r="AT173" s="1640"/>
      <c r="AU173" s="1640"/>
      <c r="AV173" s="355"/>
      <c r="AW173" s="355"/>
      <c r="AX173" s="351"/>
      <c r="BA173" s="1603"/>
      <c r="BB173" s="1604"/>
      <c r="BC173" s="1604"/>
      <c r="BD173" s="1605"/>
      <c r="BE173" s="1636"/>
      <c r="BF173" s="1637"/>
      <c r="BG173" s="1637"/>
      <c r="BH173" s="1637"/>
      <c r="BI173" s="1637"/>
      <c r="BJ173" s="1637"/>
      <c r="BK173" s="1637"/>
      <c r="BL173" s="1637"/>
      <c r="BM173" s="1637"/>
      <c r="BN173" s="1637"/>
      <c r="BO173" s="1637"/>
      <c r="BP173" s="1637"/>
      <c r="BQ173" s="1637"/>
      <c r="BR173" s="1637"/>
      <c r="BS173" s="1638"/>
      <c r="BT173" s="1082"/>
      <c r="BU173" s="1083"/>
      <c r="BV173" s="1084"/>
      <c r="BW173" s="1091"/>
      <c r="BX173" s="1092"/>
      <c r="BY173" s="1092"/>
      <c r="BZ173" s="1092"/>
      <c r="CA173" s="1092"/>
      <c r="CB173" s="1092"/>
      <c r="CC173" s="1092"/>
      <c r="CD173" s="1092"/>
      <c r="CE173" s="1092"/>
      <c r="CF173" s="1092"/>
      <c r="CG173" s="1092"/>
      <c r="CH173" s="1092"/>
      <c r="CI173" s="1092"/>
      <c r="CJ173" s="1092"/>
      <c r="CK173" s="1092"/>
      <c r="CL173" s="1092"/>
      <c r="CM173" s="1092"/>
      <c r="CN173" s="1092"/>
      <c r="CO173" s="1092"/>
      <c r="CP173" s="1092"/>
      <c r="CQ173" s="1092"/>
      <c r="CR173" s="1092"/>
      <c r="CS173" s="1092"/>
      <c r="CT173" s="1092"/>
      <c r="CU173" s="1093"/>
      <c r="CV173" s="166"/>
      <c r="CW173" s="166"/>
      <c r="CX173" s="166"/>
      <c r="CY173" s="166"/>
      <c r="CZ173" s="166"/>
      <c r="DA173" s="166"/>
    </row>
    <row r="174" spans="1:105" ht="3.2" customHeight="1" thickTop="1">
      <c r="A174" s="1169"/>
      <c r="B174" s="1169"/>
      <c r="C174" s="1169"/>
      <c r="D174" s="1713" t="s">
        <v>650</v>
      </c>
      <c r="E174" s="1714"/>
      <c r="F174" s="1719">
        <v>1</v>
      </c>
      <c r="G174" s="1645" t="s">
        <v>643</v>
      </c>
      <c r="H174" s="1646"/>
      <c r="I174" s="1647"/>
      <c r="J174" s="1645"/>
      <c r="K174" s="1646"/>
      <c r="L174" s="1646"/>
      <c r="M174" s="1646"/>
      <c r="N174" s="1646"/>
      <c r="O174" s="1646"/>
      <c r="P174" s="1646"/>
      <c r="Q174" s="1646"/>
      <c r="R174" s="1646"/>
      <c r="S174" s="1647"/>
      <c r="T174" s="1645" t="s">
        <v>648</v>
      </c>
      <c r="U174" s="1646"/>
      <c r="V174" s="1646"/>
      <c r="W174" s="1647"/>
      <c r="X174" s="1645" t="str">
        <f>IF(AND(入力シート!F160&lt;&gt;"",入力シート!O160&lt;&gt;"",入力シート!Q160&lt;&gt;"",入力シート!S160&lt;&gt;"",入力シート!S160&lt;&gt;"",入力シート!V160&lt;&gt;"",入力シート!X160&lt;&gt;"",入力シート!Z160&lt;&gt;""),IF(入力シート!Q160="西暦",CONCATENATE(入力シート!S160,入力シート!U160,入力シート!V160,入力シート!W160,入力シート!X160,入力シート!Y160),CONCATENATE(入力シート!Q160,入力シート!S160,入力シート!U160,入力シート!V160,入力シート!W160,入力シート!X160,入力シート!Y160)),"")</f>
        <v/>
      </c>
      <c r="Y174" s="1646"/>
      <c r="Z174" s="1646"/>
      <c r="AA174" s="1646"/>
      <c r="AB174" s="1646"/>
      <c r="AC174" s="1646"/>
      <c r="AD174" s="1646"/>
      <c r="AE174" s="1646"/>
      <c r="AF174" s="1647"/>
      <c r="AG174" s="1648" t="s">
        <v>649</v>
      </c>
      <c r="AH174" s="1649"/>
      <c r="AI174" s="1649"/>
      <c r="AJ174" s="1649"/>
      <c r="AK174" s="1650"/>
      <c r="AL174" s="1645" t="str">
        <f>IF(AND(入力シート!F160&lt;&gt;"",入力シート!O160&lt;&gt;"",入力シート!Q160&lt;&gt;"",入力シート!S160&lt;&gt;"",入力シート!S160&lt;&gt;"",入力シート!V160&lt;&gt;"",入力シート!X160&lt;&gt;"",入力シート!Z160&lt;&gt;""),入力シート!Z160,"")</f>
        <v/>
      </c>
      <c r="AM174" s="1646"/>
      <c r="AN174" s="1646"/>
      <c r="AO174" s="1646"/>
      <c r="AP174" s="1646"/>
      <c r="AQ174" s="1647"/>
      <c r="AR174" s="1661" t="s">
        <v>637</v>
      </c>
      <c r="AS174" s="1662"/>
      <c r="AT174" s="1642" t="str">
        <f>IF(AND(入力シート!F160&lt;&gt;"",入力シート!O160&lt;&gt;"",入力シート!Q160&lt;&gt;"",入力シート!S160&lt;&gt;"",入力シート!S160&lt;&gt;"",入力シート!V160&lt;&gt;"",入力シート!X160&lt;&gt;"",入力シート!Z160&lt;&gt;""),入力シート!O160,"")</f>
        <v/>
      </c>
      <c r="AU174" s="1643"/>
      <c r="AV174" s="1643"/>
      <c r="AW174" s="1643"/>
      <c r="AX174" s="1644"/>
      <c r="BA174" s="1603"/>
      <c r="BB174" s="1604"/>
      <c r="BC174" s="1604"/>
      <c r="BD174" s="1605"/>
      <c r="BE174" s="1630" t="s">
        <v>376</v>
      </c>
      <c r="BF174" s="1631"/>
      <c r="BG174" s="1631"/>
      <c r="BH174" s="1631"/>
      <c r="BI174" s="1631"/>
      <c r="BJ174" s="1631"/>
      <c r="BK174" s="1631"/>
      <c r="BL174" s="1631"/>
      <c r="BM174" s="1631"/>
      <c r="BN174" s="1631"/>
      <c r="BO174" s="1631"/>
      <c r="BP174" s="1631"/>
      <c r="BQ174" s="1631"/>
      <c r="BR174" s="1631"/>
      <c r="BS174" s="1632"/>
      <c r="BT174" s="1076" t="s">
        <v>813</v>
      </c>
      <c r="BU174" s="1077"/>
      <c r="BV174" s="1078"/>
      <c r="BW174" s="1085">
        <f>SUM(BW162:CU173)</f>
        <v>0</v>
      </c>
      <c r="BX174" s="1086"/>
      <c r="BY174" s="1086"/>
      <c r="BZ174" s="1086"/>
      <c r="CA174" s="1086"/>
      <c r="CB174" s="1086"/>
      <c r="CC174" s="1086"/>
      <c r="CD174" s="1086"/>
      <c r="CE174" s="1086"/>
      <c r="CF174" s="1086"/>
      <c r="CG174" s="1086"/>
      <c r="CH174" s="1086"/>
      <c r="CI174" s="1086"/>
      <c r="CJ174" s="1086"/>
      <c r="CK174" s="1086"/>
      <c r="CL174" s="1086"/>
      <c r="CM174" s="1086"/>
      <c r="CN174" s="1086"/>
      <c r="CO174" s="1086"/>
      <c r="CP174" s="1086"/>
      <c r="CQ174" s="1086"/>
      <c r="CR174" s="1086"/>
      <c r="CS174" s="1086"/>
      <c r="CT174" s="1086"/>
      <c r="CU174" s="1087"/>
      <c r="CV174" s="166"/>
      <c r="CW174" s="166"/>
      <c r="CX174" s="166"/>
      <c r="CY174" s="166"/>
      <c r="CZ174" s="166"/>
      <c r="DA174" s="166"/>
    </row>
    <row r="175" spans="1:105" ht="3.2" customHeight="1">
      <c r="A175" s="1169"/>
      <c r="B175" s="1169"/>
      <c r="C175" s="1169"/>
      <c r="D175" s="1715"/>
      <c r="E175" s="1716"/>
      <c r="F175" s="1693"/>
      <c r="G175" s="1134"/>
      <c r="H175" s="1021"/>
      <c r="I175" s="1132"/>
      <c r="J175" s="1134"/>
      <c r="K175" s="1021"/>
      <c r="L175" s="1021"/>
      <c r="M175" s="1021"/>
      <c r="N175" s="1021"/>
      <c r="O175" s="1021"/>
      <c r="P175" s="1021"/>
      <c r="Q175" s="1021"/>
      <c r="R175" s="1021"/>
      <c r="S175" s="1132"/>
      <c r="T175" s="1134"/>
      <c r="U175" s="1021"/>
      <c r="V175" s="1021"/>
      <c r="W175" s="1132"/>
      <c r="X175" s="1134"/>
      <c r="Y175" s="1021"/>
      <c r="Z175" s="1021"/>
      <c r="AA175" s="1021"/>
      <c r="AB175" s="1021"/>
      <c r="AC175" s="1021"/>
      <c r="AD175" s="1021"/>
      <c r="AE175" s="1021"/>
      <c r="AF175" s="1132"/>
      <c r="AG175" s="1651"/>
      <c r="AH175" s="1652"/>
      <c r="AI175" s="1652"/>
      <c r="AJ175" s="1652"/>
      <c r="AK175" s="1653"/>
      <c r="AL175" s="1134"/>
      <c r="AM175" s="1021"/>
      <c r="AN175" s="1021"/>
      <c r="AO175" s="1021"/>
      <c r="AP175" s="1021"/>
      <c r="AQ175" s="1132"/>
      <c r="AR175" s="1620"/>
      <c r="AS175" s="1621"/>
      <c r="AT175" s="1099"/>
      <c r="AU175" s="1521"/>
      <c r="AV175" s="1521"/>
      <c r="AW175" s="1521"/>
      <c r="AX175" s="1100"/>
      <c r="BA175" s="1603"/>
      <c r="BB175" s="1604"/>
      <c r="BC175" s="1604"/>
      <c r="BD175" s="1605"/>
      <c r="BE175" s="1633"/>
      <c r="BF175" s="1634"/>
      <c r="BG175" s="1634"/>
      <c r="BH175" s="1634"/>
      <c r="BI175" s="1634"/>
      <c r="BJ175" s="1634"/>
      <c r="BK175" s="1634"/>
      <c r="BL175" s="1634"/>
      <c r="BM175" s="1634"/>
      <c r="BN175" s="1634"/>
      <c r="BO175" s="1634"/>
      <c r="BP175" s="1634"/>
      <c r="BQ175" s="1634"/>
      <c r="BR175" s="1634"/>
      <c r="BS175" s="1635"/>
      <c r="BT175" s="1079"/>
      <c r="BU175" s="1080"/>
      <c r="BV175" s="1081"/>
      <c r="BW175" s="1088"/>
      <c r="BX175" s="1089"/>
      <c r="BY175" s="1089"/>
      <c r="BZ175" s="1089"/>
      <c r="CA175" s="1089"/>
      <c r="CB175" s="1089"/>
      <c r="CC175" s="1089"/>
      <c r="CD175" s="1089"/>
      <c r="CE175" s="1089"/>
      <c r="CF175" s="1089"/>
      <c r="CG175" s="1089"/>
      <c r="CH175" s="1089"/>
      <c r="CI175" s="1089"/>
      <c r="CJ175" s="1089"/>
      <c r="CK175" s="1089"/>
      <c r="CL175" s="1089"/>
      <c r="CM175" s="1089"/>
      <c r="CN175" s="1089"/>
      <c r="CO175" s="1089"/>
      <c r="CP175" s="1089"/>
      <c r="CQ175" s="1089"/>
      <c r="CR175" s="1089"/>
      <c r="CS175" s="1089"/>
      <c r="CT175" s="1089"/>
      <c r="CU175" s="1090"/>
      <c r="CV175" s="166"/>
      <c r="CW175" s="166"/>
      <c r="CX175" s="166"/>
      <c r="CY175" s="166"/>
      <c r="CZ175" s="166"/>
      <c r="DA175" s="166"/>
    </row>
    <row r="176" spans="1:105" ht="3.2" customHeight="1">
      <c r="A176" s="1169"/>
      <c r="B176" s="1169"/>
      <c r="C176" s="1169"/>
      <c r="D176" s="1715"/>
      <c r="E176" s="1716"/>
      <c r="F176" s="1693"/>
      <c r="G176" s="1135"/>
      <c r="H176" s="1136"/>
      <c r="I176" s="1492"/>
      <c r="J176" s="1135"/>
      <c r="K176" s="1136"/>
      <c r="L176" s="1136"/>
      <c r="M176" s="1136"/>
      <c r="N176" s="1136"/>
      <c r="O176" s="1136"/>
      <c r="P176" s="1136"/>
      <c r="Q176" s="1136"/>
      <c r="R176" s="1136"/>
      <c r="S176" s="1492"/>
      <c r="T176" s="1134"/>
      <c r="U176" s="1021"/>
      <c r="V176" s="1021"/>
      <c r="W176" s="1132"/>
      <c r="X176" s="1134"/>
      <c r="Y176" s="1021"/>
      <c r="Z176" s="1021"/>
      <c r="AA176" s="1021"/>
      <c r="AB176" s="1021"/>
      <c r="AC176" s="1021"/>
      <c r="AD176" s="1021"/>
      <c r="AE176" s="1021"/>
      <c r="AF176" s="1132"/>
      <c r="AG176" s="1651"/>
      <c r="AH176" s="1652"/>
      <c r="AI176" s="1652"/>
      <c r="AJ176" s="1652"/>
      <c r="AK176" s="1653"/>
      <c r="AL176" s="1134"/>
      <c r="AM176" s="1021"/>
      <c r="AN176" s="1021"/>
      <c r="AO176" s="1021"/>
      <c r="AP176" s="1021"/>
      <c r="AQ176" s="1132"/>
      <c r="AR176" s="1620"/>
      <c r="AS176" s="1621"/>
      <c r="AT176" s="1099"/>
      <c r="AU176" s="1521"/>
      <c r="AV176" s="1521"/>
      <c r="AW176" s="1521"/>
      <c r="AX176" s="1100"/>
      <c r="BA176" s="1603"/>
      <c r="BB176" s="1604"/>
      <c r="BC176" s="1604"/>
      <c r="BD176" s="1605"/>
      <c r="BE176" s="1633"/>
      <c r="BF176" s="1634"/>
      <c r="BG176" s="1634"/>
      <c r="BH176" s="1634"/>
      <c r="BI176" s="1634"/>
      <c r="BJ176" s="1634"/>
      <c r="BK176" s="1634"/>
      <c r="BL176" s="1634"/>
      <c r="BM176" s="1634"/>
      <c r="BN176" s="1634"/>
      <c r="BO176" s="1634"/>
      <c r="BP176" s="1634"/>
      <c r="BQ176" s="1634"/>
      <c r="BR176" s="1634"/>
      <c r="BS176" s="1635"/>
      <c r="BT176" s="1079"/>
      <c r="BU176" s="1080"/>
      <c r="BV176" s="1081"/>
      <c r="BW176" s="1088"/>
      <c r="BX176" s="1089"/>
      <c r="BY176" s="1089"/>
      <c r="BZ176" s="1089"/>
      <c r="CA176" s="1089"/>
      <c r="CB176" s="1089"/>
      <c r="CC176" s="1089"/>
      <c r="CD176" s="1089"/>
      <c r="CE176" s="1089"/>
      <c r="CF176" s="1089"/>
      <c r="CG176" s="1089"/>
      <c r="CH176" s="1089"/>
      <c r="CI176" s="1089"/>
      <c r="CJ176" s="1089"/>
      <c r="CK176" s="1089"/>
      <c r="CL176" s="1089"/>
      <c r="CM176" s="1089"/>
      <c r="CN176" s="1089"/>
      <c r="CO176" s="1089"/>
      <c r="CP176" s="1089"/>
      <c r="CQ176" s="1089"/>
      <c r="CR176" s="1089"/>
      <c r="CS176" s="1089"/>
      <c r="CT176" s="1089"/>
      <c r="CU176" s="1090"/>
      <c r="CV176" s="166"/>
      <c r="CW176" s="166"/>
      <c r="CX176" s="166"/>
      <c r="CY176" s="166"/>
      <c r="CZ176" s="166"/>
      <c r="DA176" s="166"/>
    </row>
    <row r="177" spans="1:105" ht="3.2" customHeight="1">
      <c r="A177" s="1169"/>
      <c r="B177" s="1169"/>
      <c r="C177" s="1169"/>
      <c r="D177" s="1715"/>
      <c r="E177" s="1716"/>
      <c r="F177" s="1693"/>
      <c r="G177" s="1133" t="s">
        <v>124</v>
      </c>
      <c r="H177" s="1020"/>
      <c r="I177" s="1037"/>
      <c r="J177" s="1133" t="str">
        <f>IF(AND(入力シート!F160&lt;&gt;"",入力シート!O160&lt;&gt;"",入力シート!Q160&lt;&gt;"",入力シート!S160&lt;&gt;"",入力シート!V160&lt;&gt;"",入力シート!X160&lt;&gt;"",入力シート!Z160&lt;&gt;""),入力シート!F160,"")</f>
        <v/>
      </c>
      <c r="K177" s="1020"/>
      <c r="L177" s="1020"/>
      <c r="M177" s="1020"/>
      <c r="N177" s="1020"/>
      <c r="O177" s="1020"/>
      <c r="P177" s="1020"/>
      <c r="Q177" s="1020"/>
      <c r="R177" s="1020"/>
      <c r="S177" s="1037"/>
      <c r="T177" s="1134"/>
      <c r="U177" s="1021"/>
      <c r="V177" s="1021"/>
      <c r="W177" s="1132"/>
      <c r="X177" s="1134"/>
      <c r="Y177" s="1021"/>
      <c r="Z177" s="1021"/>
      <c r="AA177" s="1021"/>
      <c r="AB177" s="1021"/>
      <c r="AC177" s="1021"/>
      <c r="AD177" s="1021"/>
      <c r="AE177" s="1021"/>
      <c r="AF177" s="1132"/>
      <c r="AG177" s="1651"/>
      <c r="AH177" s="1652"/>
      <c r="AI177" s="1652"/>
      <c r="AJ177" s="1652"/>
      <c r="AK177" s="1653"/>
      <c r="AL177" s="1134"/>
      <c r="AM177" s="1021"/>
      <c r="AN177" s="1021"/>
      <c r="AO177" s="1021"/>
      <c r="AP177" s="1021"/>
      <c r="AQ177" s="1132"/>
      <c r="AR177" s="1620"/>
      <c r="AS177" s="1621"/>
      <c r="AT177" s="1099"/>
      <c r="AU177" s="1521"/>
      <c r="AV177" s="1521"/>
      <c r="AW177" s="1521"/>
      <c r="AX177" s="1100"/>
      <c r="BA177" s="1606"/>
      <c r="BB177" s="1607"/>
      <c r="BC177" s="1607"/>
      <c r="BD177" s="1608"/>
      <c r="BE177" s="1636"/>
      <c r="BF177" s="1637"/>
      <c r="BG177" s="1637"/>
      <c r="BH177" s="1637"/>
      <c r="BI177" s="1637"/>
      <c r="BJ177" s="1637"/>
      <c r="BK177" s="1637"/>
      <c r="BL177" s="1637"/>
      <c r="BM177" s="1637"/>
      <c r="BN177" s="1637"/>
      <c r="BO177" s="1637"/>
      <c r="BP177" s="1637"/>
      <c r="BQ177" s="1637"/>
      <c r="BR177" s="1637"/>
      <c r="BS177" s="1638"/>
      <c r="BT177" s="1082"/>
      <c r="BU177" s="1083"/>
      <c r="BV177" s="1084"/>
      <c r="BW177" s="1091"/>
      <c r="BX177" s="1092"/>
      <c r="BY177" s="1092"/>
      <c r="BZ177" s="1092"/>
      <c r="CA177" s="1092"/>
      <c r="CB177" s="1092"/>
      <c r="CC177" s="1092"/>
      <c r="CD177" s="1092"/>
      <c r="CE177" s="1092"/>
      <c r="CF177" s="1092"/>
      <c r="CG177" s="1092"/>
      <c r="CH177" s="1092"/>
      <c r="CI177" s="1092"/>
      <c r="CJ177" s="1092"/>
      <c r="CK177" s="1092"/>
      <c r="CL177" s="1092"/>
      <c r="CM177" s="1092"/>
      <c r="CN177" s="1092"/>
      <c r="CO177" s="1092"/>
      <c r="CP177" s="1092"/>
      <c r="CQ177" s="1092"/>
      <c r="CR177" s="1092"/>
      <c r="CS177" s="1092"/>
      <c r="CT177" s="1092"/>
      <c r="CU177" s="1093"/>
      <c r="CV177" s="166"/>
      <c r="CW177" s="166"/>
      <c r="CX177" s="166"/>
      <c r="CY177" s="166"/>
      <c r="CZ177" s="166"/>
      <c r="DA177" s="166"/>
    </row>
    <row r="178" spans="1:105" ht="3.2" customHeight="1">
      <c r="A178" s="1169"/>
      <c r="B178" s="1169"/>
      <c r="C178" s="1169"/>
      <c r="D178" s="1715"/>
      <c r="E178" s="1716"/>
      <c r="F178" s="1693"/>
      <c r="G178" s="1134"/>
      <c r="H178" s="1021"/>
      <c r="I178" s="1132"/>
      <c r="J178" s="1134"/>
      <c r="K178" s="1021"/>
      <c r="L178" s="1021"/>
      <c r="M178" s="1021"/>
      <c r="N178" s="1021"/>
      <c r="O178" s="1021"/>
      <c r="P178" s="1021"/>
      <c r="Q178" s="1021"/>
      <c r="R178" s="1021"/>
      <c r="S178" s="1132"/>
      <c r="T178" s="1134"/>
      <c r="U178" s="1021"/>
      <c r="V178" s="1021"/>
      <c r="W178" s="1132"/>
      <c r="X178" s="1134"/>
      <c r="Y178" s="1021"/>
      <c r="Z178" s="1021"/>
      <c r="AA178" s="1021"/>
      <c r="AB178" s="1021"/>
      <c r="AC178" s="1021"/>
      <c r="AD178" s="1021"/>
      <c r="AE178" s="1021"/>
      <c r="AF178" s="1132"/>
      <c r="AG178" s="1651"/>
      <c r="AH178" s="1652"/>
      <c r="AI178" s="1652"/>
      <c r="AJ178" s="1652"/>
      <c r="AK178" s="1653"/>
      <c r="AL178" s="1134"/>
      <c r="AM178" s="1021"/>
      <c r="AN178" s="1021"/>
      <c r="AO178" s="1021"/>
      <c r="AP178" s="1021"/>
      <c r="AQ178" s="1132"/>
      <c r="AR178" s="1620"/>
      <c r="AS178" s="1621"/>
      <c r="AT178" s="1099"/>
      <c r="AU178" s="1521"/>
      <c r="AV178" s="1521"/>
      <c r="AW178" s="1521"/>
      <c r="AX178" s="1100"/>
      <c r="BA178" s="332"/>
      <c r="BB178" s="332"/>
      <c r="BC178" s="332"/>
      <c r="BD178" s="332"/>
      <c r="BE178" s="330"/>
      <c r="BF178" s="330"/>
      <c r="BG178" s="330"/>
      <c r="BH178" s="330"/>
      <c r="BI178" s="330"/>
      <c r="BJ178" s="330"/>
      <c r="BK178" s="330"/>
      <c r="BL178" s="330"/>
      <c r="BM178" s="330"/>
      <c r="BN178" s="330"/>
      <c r="BO178" s="330"/>
      <c r="BP178" s="330"/>
      <c r="BQ178" s="330"/>
      <c r="BR178" s="330"/>
      <c r="BS178" s="330"/>
      <c r="BT178" s="324"/>
      <c r="BU178" s="324"/>
      <c r="BV178" s="324"/>
      <c r="BW178" s="325"/>
      <c r="BX178" s="325"/>
      <c r="BY178" s="325"/>
      <c r="BZ178" s="325"/>
      <c r="CA178" s="325"/>
      <c r="CB178" s="325"/>
      <c r="CC178" s="325"/>
      <c r="CD178" s="325"/>
      <c r="CE178" s="325"/>
      <c r="CF178" s="325"/>
      <c r="CG178" s="325"/>
      <c r="CH178" s="325"/>
      <c r="CI178" s="325"/>
      <c r="CJ178" s="325"/>
      <c r="CK178" s="325"/>
      <c r="CL178" s="325"/>
      <c r="CM178" s="325"/>
      <c r="CN178" s="325"/>
      <c r="CO178" s="325"/>
      <c r="CP178" s="325"/>
      <c r="CQ178" s="325"/>
      <c r="CR178" s="325"/>
      <c r="CS178" s="325"/>
      <c r="CT178" s="325"/>
      <c r="CU178" s="325"/>
      <c r="CV178" s="166"/>
      <c r="CW178" s="166"/>
      <c r="CX178" s="166"/>
      <c r="CY178" s="166"/>
      <c r="CZ178" s="166"/>
      <c r="DA178" s="166"/>
    </row>
    <row r="179" spans="1:105" ht="3.2" customHeight="1">
      <c r="A179" s="1169"/>
      <c r="B179" s="1169"/>
      <c r="C179" s="1169"/>
      <c r="D179" s="1715"/>
      <c r="E179" s="1716"/>
      <c r="F179" s="1693"/>
      <c r="G179" s="1134"/>
      <c r="H179" s="1021"/>
      <c r="I179" s="1132"/>
      <c r="J179" s="1134"/>
      <c r="K179" s="1021"/>
      <c r="L179" s="1021"/>
      <c r="M179" s="1021"/>
      <c r="N179" s="1021"/>
      <c r="O179" s="1021"/>
      <c r="P179" s="1021"/>
      <c r="Q179" s="1021"/>
      <c r="R179" s="1021"/>
      <c r="S179" s="1132"/>
      <c r="T179" s="1134"/>
      <c r="U179" s="1021"/>
      <c r="V179" s="1021"/>
      <c r="W179" s="1132"/>
      <c r="X179" s="1134"/>
      <c r="Y179" s="1021"/>
      <c r="Z179" s="1021"/>
      <c r="AA179" s="1021"/>
      <c r="AB179" s="1021"/>
      <c r="AC179" s="1021"/>
      <c r="AD179" s="1021"/>
      <c r="AE179" s="1021"/>
      <c r="AF179" s="1132"/>
      <c r="AG179" s="1651"/>
      <c r="AH179" s="1652"/>
      <c r="AI179" s="1652"/>
      <c r="AJ179" s="1652"/>
      <c r="AK179" s="1653"/>
      <c r="AL179" s="1134"/>
      <c r="AM179" s="1021"/>
      <c r="AN179" s="1021"/>
      <c r="AO179" s="1021"/>
      <c r="AP179" s="1021"/>
      <c r="AQ179" s="1132"/>
      <c r="AR179" s="1620"/>
      <c r="AS179" s="1621"/>
      <c r="AT179" s="1099"/>
      <c r="AU179" s="1521"/>
      <c r="AV179" s="1521"/>
      <c r="AW179" s="1521"/>
      <c r="AX179" s="1100"/>
      <c r="BA179" s="333"/>
      <c r="BB179" s="333"/>
      <c r="BC179" s="333"/>
      <c r="BD179" s="333"/>
      <c r="BE179" s="1080"/>
      <c r="BF179" s="1080"/>
      <c r="BG179" s="1080"/>
      <c r="BH179" s="1080"/>
      <c r="BI179" s="1080"/>
      <c r="BJ179" s="1080"/>
      <c r="BK179" s="1080"/>
      <c r="BL179" s="1080"/>
      <c r="BM179" s="1080"/>
      <c r="BN179" s="1080"/>
      <c r="BO179" s="1080"/>
      <c r="BP179" s="1080"/>
      <c r="BQ179" s="1080"/>
      <c r="BR179" s="1080"/>
      <c r="BS179" s="1080"/>
      <c r="BT179" s="327"/>
      <c r="BU179" s="327"/>
      <c r="BV179" s="327"/>
      <c r="BW179" s="328"/>
      <c r="BX179" s="328"/>
      <c r="BY179" s="328"/>
      <c r="BZ179" s="328"/>
      <c r="CA179" s="328"/>
      <c r="CB179" s="328"/>
      <c r="CC179" s="328"/>
      <c r="CD179" s="328"/>
      <c r="CE179" s="328"/>
      <c r="CF179" s="328"/>
      <c r="CG179" s="328"/>
      <c r="CH179" s="328"/>
      <c r="CI179" s="328"/>
      <c r="CJ179" s="328"/>
      <c r="CK179" s="328"/>
      <c r="CL179" s="328"/>
      <c r="CM179" s="328"/>
      <c r="CN179" s="328"/>
      <c r="CO179" s="328"/>
      <c r="CP179" s="328"/>
      <c r="CQ179" s="328"/>
      <c r="CR179" s="328"/>
      <c r="CS179" s="328"/>
      <c r="CT179" s="328"/>
      <c r="CU179" s="328"/>
      <c r="CV179" s="166"/>
      <c r="CW179" s="166"/>
      <c r="CX179" s="166"/>
      <c r="CY179" s="166"/>
      <c r="CZ179" s="166"/>
      <c r="DA179" s="166"/>
    </row>
    <row r="180" spans="1:105" ht="3.2" customHeight="1">
      <c r="A180" s="1169"/>
      <c r="B180" s="1169"/>
      <c r="C180" s="1169"/>
      <c r="D180" s="1715"/>
      <c r="E180" s="1716"/>
      <c r="F180" s="1693"/>
      <c r="G180" s="1135"/>
      <c r="H180" s="1136"/>
      <c r="I180" s="1492"/>
      <c r="J180" s="1135"/>
      <c r="K180" s="1136"/>
      <c r="L180" s="1136"/>
      <c r="M180" s="1136"/>
      <c r="N180" s="1136"/>
      <c r="O180" s="1136"/>
      <c r="P180" s="1136"/>
      <c r="Q180" s="1136"/>
      <c r="R180" s="1136"/>
      <c r="S180" s="1492"/>
      <c r="T180" s="1135"/>
      <c r="U180" s="1136"/>
      <c r="V180" s="1136"/>
      <c r="W180" s="1492"/>
      <c r="X180" s="1135"/>
      <c r="Y180" s="1136"/>
      <c r="Z180" s="1136"/>
      <c r="AA180" s="1136"/>
      <c r="AB180" s="1136"/>
      <c r="AC180" s="1136"/>
      <c r="AD180" s="1136"/>
      <c r="AE180" s="1136"/>
      <c r="AF180" s="1492"/>
      <c r="AG180" s="1654"/>
      <c r="AH180" s="1655"/>
      <c r="AI180" s="1655"/>
      <c r="AJ180" s="1655"/>
      <c r="AK180" s="1656"/>
      <c r="AL180" s="1135"/>
      <c r="AM180" s="1136"/>
      <c r="AN180" s="1136"/>
      <c r="AO180" s="1136"/>
      <c r="AP180" s="1136"/>
      <c r="AQ180" s="1492"/>
      <c r="AR180" s="1622"/>
      <c r="AS180" s="1623"/>
      <c r="AT180" s="1101"/>
      <c r="AU180" s="1522"/>
      <c r="AV180" s="1522"/>
      <c r="AW180" s="1522"/>
      <c r="AX180" s="1102"/>
      <c r="BA180" s="333"/>
      <c r="BB180" s="333"/>
      <c r="BC180" s="333"/>
      <c r="BD180" s="333"/>
      <c r="BE180" s="1080"/>
      <c r="BF180" s="1080"/>
      <c r="BG180" s="1080"/>
      <c r="BH180" s="1080"/>
      <c r="BI180" s="1080"/>
      <c r="BJ180" s="1080"/>
      <c r="BK180" s="1080"/>
      <c r="BL180" s="1080"/>
      <c r="BM180" s="1080"/>
      <c r="BN180" s="1080"/>
      <c r="BO180" s="1080"/>
      <c r="BP180" s="1080"/>
      <c r="BQ180" s="1080"/>
      <c r="BR180" s="1080"/>
      <c r="BS180" s="1080"/>
      <c r="BT180" s="327"/>
      <c r="BU180" s="327"/>
      <c r="BV180" s="327"/>
      <c r="BW180" s="328"/>
      <c r="BX180" s="328"/>
      <c r="BY180" s="328"/>
      <c r="BZ180" s="328"/>
      <c r="CA180" s="328"/>
      <c r="CB180" s="328"/>
      <c r="CC180" s="328"/>
      <c r="CD180" s="328"/>
      <c r="CE180" s="328"/>
      <c r="CF180" s="328"/>
      <c r="CG180" s="328"/>
      <c r="CH180" s="328"/>
      <c r="CI180" s="328"/>
      <c r="CJ180" s="328"/>
      <c r="CK180" s="328"/>
      <c r="CL180" s="328"/>
      <c r="CM180" s="328"/>
      <c r="CN180" s="328"/>
      <c r="CO180" s="328"/>
      <c r="CP180" s="328"/>
      <c r="CQ180" s="328"/>
      <c r="CR180" s="328"/>
      <c r="CS180" s="328"/>
      <c r="CT180" s="328"/>
      <c r="CU180" s="328"/>
      <c r="CV180" s="166"/>
      <c r="CW180" s="166"/>
      <c r="CX180" s="166"/>
      <c r="CY180" s="166"/>
      <c r="CZ180" s="166"/>
      <c r="DA180" s="166"/>
    </row>
    <row r="181" spans="1:105" ht="3.2" customHeight="1">
      <c r="A181" s="1169"/>
      <c r="B181" s="1169"/>
      <c r="C181" s="1169"/>
      <c r="D181" s="1715"/>
      <c r="E181" s="1716"/>
      <c r="F181" s="1693"/>
      <c r="G181" s="1133" t="s">
        <v>641</v>
      </c>
      <c r="H181" s="1020"/>
      <c r="I181" s="1020"/>
      <c r="J181" s="1037"/>
      <c r="K181" s="1133" t="str">
        <f>IF(入力シート!AK160&lt;&gt;"",入力シート!AK160,"")</f>
        <v/>
      </c>
      <c r="L181" s="1020" t="str">
        <f>IF(入力シート!AL160&lt;&gt;"",入力シート!AL160,"")</f>
        <v/>
      </c>
      <c r="M181" s="1020"/>
      <c r="N181" s="1020" t="str">
        <f>IF(入力シート!AM160&lt;&gt;"",入力シート!AM160,"")</f>
        <v/>
      </c>
      <c r="O181" s="1020"/>
      <c r="P181" s="1020" t="str">
        <f>IF(入力シート!AN160&lt;&gt;"",入力シート!AN160,"")</f>
        <v/>
      </c>
      <c r="Q181" s="1020" t="str">
        <f>IF(入力シート!AO160&lt;&gt;"",入力シート!AO160,"")</f>
        <v/>
      </c>
      <c r="R181" s="1020" t="str">
        <f>IF(入力シート!AP160&lt;&gt;"",入力シート!AP160,"")</f>
        <v/>
      </c>
      <c r="S181" s="1020" t="str">
        <f>IF(入力シート!AQ160&lt;&gt;"",入力シート!AQ160,"")</f>
        <v/>
      </c>
      <c r="T181" s="1020"/>
      <c r="U181" s="1020" t="str">
        <f>IF(入力シート!AR160&lt;&gt;"",入力シート!AR160,"")</f>
        <v/>
      </c>
      <c r="V181" s="1020"/>
      <c r="W181" s="1020" t="str">
        <f>IF(入力シート!AS160&lt;&gt;"",入力シート!AS160,"")</f>
        <v/>
      </c>
      <c r="X181" s="1020"/>
      <c r="Y181" s="1020" t="str">
        <f>IF(入力シート!AT160&lt;&gt;"",入力シート!AT160,"")</f>
        <v/>
      </c>
      <c r="Z181" s="1020"/>
      <c r="AA181" s="1020" t="str">
        <f>IF(入力シート!AU160&lt;&gt;"",入力シート!AU160,"")</f>
        <v/>
      </c>
      <c r="AB181" s="1020"/>
      <c r="AC181" s="1020" t="str">
        <f>IF(入力シート!AV160&lt;&gt;"",入力シート!AV160,"")</f>
        <v/>
      </c>
      <c r="AD181" s="1020"/>
      <c r="AE181" s="1022"/>
      <c r="AF181" s="1023"/>
      <c r="AG181" s="1023"/>
      <c r="AH181" s="1023"/>
      <c r="AI181" s="1023"/>
      <c r="AJ181" s="1023"/>
      <c r="AK181" s="1023"/>
      <c r="AL181" s="1023"/>
      <c r="AM181" s="1023"/>
      <c r="AN181" s="1023"/>
      <c r="AO181" s="1023"/>
      <c r="AP181" s="1023"/>
      <c r="AQ181" s="1023"/>
      <c r="AR181" s="1023"/>
      <c r="AS181" s="1023"/>
      <c r="AT181" s="1023"/>
      <c r="AU181" s="1023"/>
      <c r="AV181" s="1023"/>
      <c r="AW181" s="1023"/>
      <c r="AX181" s="1024"/>
      <c r="BA181" s="333"/>
      <c r="BB181" s="333"/>
      <c r="BC181" s="333"/>
      <c r="BD181" s="333"/>
      <c r="BE181" s="1080"/>
      <c r="BF181" s="1080"/>
      <c r="BG181" s="1080"/>
      <c r="BH181" s="1080"/>
      <c r="BI181" s="1080"/>
      <c r="BJ181" s="1080"/>
      <c r="BK181" s="1080"/>
      <c r="BL181" s="1080"/>
      <c r="BM181" s="1080"/>
      <c r="BN181" s="1080"/>
      <c r="BO181" s="1080"/>
      <c r="BP181" s="1080"/>
      <c r="BQ181" s="1080"/>
      <c r="BR181" s="1080"/>
      <c r="BS181" s="1080"/>
      <c r="BT181" s="327"/>
      <c r="BU181" s="327"/>
      <c r="BV181" s="327"/>
      <c r="BW181" s="328"/>
      <c r="BX181" s="328"/>
      <c r="BY181" s="328"/>
      <c r="BZ181" s="328"/>
      <c r="CA181" s="328"/>
      <c r="CB181" s="328"/>
      <c r="CC181" s="328"/>
      <c r="CD181" s="328"/>
      <c r="CE181" s="328"/>
      <c r="CF181" s="328"/>
      <c r="CG181" s="328"/>
      <c r="CH181" s="328"/>
      <c r="CI181" s="328"/>
      <c r="CJ181" s="328"/>
      <c r="CK181" s="328"/>
      <c r="CL181" s="328"/>
      <c r="CM181" s="328"/>
      <c r="CN181" s="328"/>
      <c r="CO181" s="328"/>
      <c r="CP181" s="328"/>
      <c r="CQ181" s="328"/>
      <c r="CR181" s="328"/>
      <c r="CS181" s="328"/>
      <c r="CT181" s="328"/>
      <c r="CU181" s="328"/>
      <c r="CV181" s="166"/>
      <c r="CW181" s="166"/>
      <c r="CX181" s="166"/>
      <c r="CY181" s="166"/>
      <c r="CZ181" s="166"/>
      <c r="DA181" s="166"/>
    </row>
    <row r="182" spans="1:105" ht="3.2" customHeight="1">
      <c r="A182" s="1169"/>
      <c r="B182" s="1169"/>
      <c r="C182" s="1169"/>
      <c r="D182" s="1715"/>
      <c r="E182" s="1716"/>
      <c r="F182" s="1693"/>
      <c r="G182" s="1134"/>
      <c r="H182" s="1021"/>
      <c r="I182" s="1021"/>
      <c r="J182" s="1132"/>
      <c r="K182" s="1134"/>
      <c r="L182" s="1021"/>
      <c r="M182" s="1021"/>
      <c r="N182" s="1021"/>
      <c r="O182" s="1021"/>
      <c r="P182" s="1021"/>
      <c r="Q182" s="1021"/>
      <c r="R182" s="1021"/>
      <c r="S182" s="1021"/>
      <c r="T182" s="1021"/>
      <c r="U182" s="1021"/>
      <c r="V182" s="1021"/>
      <c r="W182" s="1021"/>
      <c r="X182" s="1021"/>
      <c r="Y182" s="1021"/>
      <c r="Z182" s="1021"/>
      <c r="AA182" s="1021"/>
      <c r="AB182" s="1021"/>
      <c r="AC182" s="1021"/>
      <c r="AD182" s="1021"/>
      <c r="AE182" s="1025"/>
      <c r="AF182" s="1026"/>
      <c r="AG182" s="1026"/>
      <c r="AH182" s="1026"/>
      <c r="AI182" s="1026"/>
      <c r="AJ182" s="1026"/>
      <c r="AK182" s="1026"/>
      <c r="AL182" s="1026"/>
      <c r="AM182" s="1026"/>
      <c r="AN182" s="1026"/>
      <c r="AO182" s="1026"/>
      <c r="AP182" s="1026"/>
      <c r="AQ182" s="1026"/>
      <c r="AR182" s="1026"/>
      <c r="AS182" s="1026"/>
      <c r="AT182" s="1026"/>
      <c r="AU182" s="1026"/>
      <c r="AV182" s="1026"/>
      <c r="AW182" s="1026"/>
      <c r="AX182" s="1027"/>
      <c r="BA182" s="333"/>
      <c r="BB182" s="333"/>
      <c r="BC182" s="333"/>
      <c r="BD182" s="333"/>
      <c r="BE182" s="1080"/>
      <c r="BF182" s="1080"/>
      <c r="BG182" s="1080"/>
      <c r="BH182" s="1080"/>
      <c r="BI182" s="1080"/>
      <c r="BJ182" s="1080"/>
      <c r="BK182" s="1080"/>
      <c r="BL182" s="1080"/>
      <c r="BM182" s="1080"/>
      <c r="BN182" s="1080"/>
      <c r="BO182" s="1080"/>
      <c r="BP182" s="1080"/>
      <c r="BQ182" s="1080"/>
      <c r="BR182" s="1080"/>
      <c r="BS182" s="1080"/>
      <c r="BT182" s="327"/>
      <c r="BU182" s="327"/>
      <c r="BV182" s="327"/>
      <c r="BW182" s="328"/>
      <c r="BX182" s="328"/>
      <c r="BY182" s="328"/>
      <c r="BZ182" s="328"/>
      <c r="CA182" s="328"/>
      <c r="CB182" s="328"/>
      <c r="CC182" s="328"/>
      <c r="CD182" s="328"/>
      <c r="CE182" s="328"/>
      <c r="CF182" s="328"/>
      <c r="CG182" s="328"/>
      <c r="CH182" s="328"/>
      <c r="CI182" s="328"/>
      <c r="CJ182" s="328"/>
      <c r="CK182" s="328"/>
      <c r="CL182" s="328"/>
      <c r="CM182" s="328"/>
      <c r="CN182" s="328"/>
      <c r="CO182" s="328"/>
      <c r="CP182" s="328"/>
      <c r="CQ182" s="328"/>
      <c r="CR182" s="328"/>
      <c r="CS182" s="328"/>
      <c r="CT182" s="328"/>
      <c r="CU182" s="328"/>
      <c r="CV182" s="166"/>
      <c r="CW182" s="166"/>
      <c r="CX182" s="166"/>
      <c r="CY182" s="166"/>
      <c r="CZ182" s="166"/>
      <c r="DA182" s="166"/>
    </row>
    <row r="183" spans="1:105" ht="3.2" customHeight="1">
      <c r="A183" s="1169"/>
      <c r="B183" s="1169"/>
      <c r="C183" s="1169"/>
      <c r="D183" s="1715"/>
      <c r="E183" s="1716"/>
      <c r="F183" s="1693"/>
      <c r="G183" s="1134"/>
      <c r="H183" s="1021"/>
      <c r="I183" s="1021"/>
      <c r="J183" s="1132"/>
      <c r="K183" s="1134"/>
      <c r="L183" s="1021"/>
      <c r="M183" s="1021"/>
      <c r="N183" s="1021"/>
      <c r="O183" s="1021"/>
      <c r="P183" s="1021"/>
      <c r="Q183" s="1021"/>
      <c r="R183" s="1021"/>
      <c r="S183" s="1021"/>
      <c r="T183" s="1021"/>
      <c r="U183" s="1021"/>
      <c r="V183" s="1021"/>
      <c r="W183" s="1021"/>
      <c r="X183" s="1021"/>
      <c r="Y183" s="1021"/>
      <c r="Z183" s="1021"/>
      <c r="AA183" s="1021"/>
      <c r="AB183" s="1021"/>
      <c r="AC183" s="1021"/>
      <c r="AD183" s="1021"/>
      <c r="AE183" s="1025"/>
      <c r="AF183" s="1026"/>
      <c r="AG183" s="1026"/>
      <c r="AH183" s="1026"/>
      <c r="AI183" s="1026"/>
      <c r="AJ183" s="1026"/>
      <c r="AK183" s="1026"/>
      <c r="AL183" s="1026"/>
      <c r="AM183" s="1026"/>
      <c r="AN183" s="1026"/>
      <c r="AO183" s="1026"/>
      <c r="AP183" s="1026"/>
      <c r="AQ183" s="1026"/>
      <c r="AR183" s="1026"/>
      <c r="AS183" s="1026"/>
      <c r="AT183" s="1026"/>
      <c r="AU183" s="1026"/>
      <c r="AV183" s="1026"/>
      <c r="AW183" s="1026"/>
      <c r="AX183" s="1027"/>
      <c r="BA183" s="326"/>
      <c r="BB183" s="326"/>
      <c r="BC183" s="326"/>
      <c r="BD183" s="326"/>
      <c r="BE183" s="382"/>
      <c r="BF183" s="382"/>
      <c r="BG183" s="382"/>
      <c r="BH183" s="382"/>
      <c r="BI183" s="382"/>
      <c r="BJ183" s="382"/>
      <c r="BK183" s="382"/>
      <c r="BL183" s="382"/>
      <c r="BM183" s="382"/>
      <c r="BN183" s="382"/>
      <c r="BO183" s="382"/>
      <c r="BP183" s="382"/>
      <c r="BQ183" s="382"/>
      <c r="BR183" s="382"/>
      <c r="BS183" s="382"/>
      <c r="BT183" s="376"/>
      <c r="BU183" s="376"/>
      <c r="BV183" s="376"/>
      <c r="BW183" s="388"/>
      <c r="BX183" s="388"/>
      <c r="BY183" s="388"/>
      <c r="BZ183" s="388"/>
      <c r="CA183" s="388"/>
      <c r="CB183" s="388"/>
      <c r="CC183" s="388"/>
      <c r="CD183" s="388"/>
      <c r="CE183" s="388"/>
      <c r="CF183" s="388"/>
      <c r="CG183" s="388"/>
      <c r="CH183" s="388"/>
      <c r="CI183" s="388"/>
      <c r="CJ183" s="388"/>
      <c r="CK183" s="388"/>
      <c r="CL183" s="388"/>
      <c r="CM183" s="388"/>
      <c r="CN183" s="388"/>
      <c r="CO183" s="388"/>
      <c r="CP183" s="388"/>
      <c r="CQ183" s="388"/>
      <c r="CR183" s="388"/>
      <c r="CS183" s="388"/>
      <c r="CT183" s="388"/>
      <c r="CU183" s="388"/>
      <c r="CV183" s="166"/>
      <c r="CW183" s="166"/>
      <c r="CX183" s="166"/>
      <c r="CY183" s="166"/>
      <c r="CZ183" s="166"/>
      <c r="DA183" s="166"/>
    </row>
    <row r="184" spans="1:105" ht="3.2" customHeight="1">
      <c r="A184" s="1169"/>
      <c r="B184" s="1169"/>
      <c r="C184" s="1169"/>
      <c r="D184" s="1715"/>
      <c r="E184" s="1716"/>
      <c r="F184" s="1693"/>
      <c r="G184" s="1134"/>
      <c r="H184" s="1021"/>
      <c r="I184" s="1021"/>
      <c r="J184" s="1132"/>
      <c r="K184" s="352"/>
      <c r="L184" s="1512"/>
      <c r="M184" s="1512"/>
      <c r="N184" s="1512"/>
      <c r="O184" s="1512"/>
      <c r="P184" s="353"/>
      <c r="Q184" s="351"/>
      <c r="R184" s="352"/>
      <c r="S184" s="1512"/>
      <c r="T184" s="1512"/>
      <c r="U184" s="1512"/>
      <c r="V184" s="1513"/>
      <c r="W184" s="1492"/>
      <c r="X184" s="1512"/>
      <c r="Y184" s="1512"/>
      <c r="Z184" s="1512"/>
      <c r="AA184" s="1512"/>
      <c r="AB184" s="1512"/>
      <c r="AC184" s="1512"/>
      <c r="AD184" s="1135"/>
      <c r="AE184" s="1028"/>
      <c r="AF184" s="1029"/>
      <c r="AG184" s="1029"/>
      <c r="AH184" s="1029"/>
      <c r="AI184" s="1029"/>
      <c r="AJ184" s="1029"/>
      <c r="AK184" s="1029"/>
      <c r="AL184" s="1029"/>
      <c r="AM184" s="1029"/>
      <c r="AN184" s="1029"/>
      <c r="AO184" s="1029"/>
      <c r="AP184" s="1029"/>
      <c r="AQ184" s="1029"/>
      <c r="AR184" s="1029"/>
      <c r="AS184" s="1029"/>
      <c r="AT184" s="1029"/>
      <c r="AU184" s="1029"/>
      <c r="AV184" s="1029"/>
      <c r="AW184" s="1029"/>
      <c r="AX184" s="1030"/>
      <c r="BA184" s="1657">
        <v>5</v>
      </c>
      <c r="BB184" s="1657"/>
      <c r="BC184" s="1658" t="str">
        <f>"給与・公的年金等に係る所得以外（令和"&amp;'計算シート（非表示）'!B4&amp;"年4月1日において65歳
未満の方は給与所得以外）の市民税　県民税の納税方法"</f>
        <v>給与・公的年金等に係る所得以外（令和6年4月1日において65歳
未満の方は給与所得以外）の市民税　県民税の納税方法</v>
      </c>
      <c r="BD184" s="1658"/>
      <c r="BE184" s="1658"/>
      <c r="BF184" s="1658"/>
      <c r="BG184" s="1658"/>
      <c r="BH184" s="1658"/>
      <c r="BI184" s="1658"/>
      <c r="BJ184" s="1658"/>
      <c r="BK184" s="1658"/>
      <c r="BL184" s="1658"/>
      <c r="BM184" s="1658"/>
      <c r="BN184" s="1658"/>
      <c r="BO184" s="1658"/>
      <c r="BP184" s="1658"/>
      <c r="BQ184" s="1658"/>
      <c r="BR184" s="1658"/>
      <c r="BS184" s="1658"/>
      <c r="BT184" s="1658"/>
      <c r="BU184" s="1658"/>
      <c r="BV184" s="1658"/>
      <c r="BW184" s="1658"/>
      <c r="BX184" s="1658"/>
      <c r="BY184" s="1658"/>
      <c r="BZ184" s="1658"/>
      <c r="CA184" s="1658"/>
      <c r="CB184" s="1658"/>
      <c r="CC184" s="1658"/>
      <c r="CD184" s="1658"/>
      <c r="CE184" s="1658"/>
      <c r="CF184" s="1658"/>
      <c r="CG184" s="1658"/>
      <c r="CH184" s="1658"/>
      <c r="CI184" s="1658"/>
      <c r="CJ184" s="1658"/>
      <c r="CK184" s="1658"/>
      <c r="CL184" s="1658"/>
      <c r="CM184" s="1658"/>
      <c r="CN184" s="1658"/>
      <c r="CO184" s="1658"/>
      <c r="CP184" s="1658"/>
      <c r="CQ184" s="1658"/>
      <c r="CR184" s="1658"/>
      <c r="CS184" s="1658"/>
      <c r="CT184" s="1658"/>
      <c r="CU184" s="1658"/>
      <c r="CV184" s="166"/>
      <c r="CW184" s="166"/>
      <c r="CX184" s="166"/>
      <c r="CY184" s="166"/>
      <c r="CZ184" s="166"/>
      <c r="DA184" s="166"/>
    </row>
    <row r="185" spans="1:105" ht="3.2" customHeight="1">
      <c r="A185" s="1169"/>
      <c r="B185" s="1169"/>
      <c r="C185" s="1169"/>
      <c r="D185" s="1715"/>
      <c r="E185" s="1716"/>
      <c r="F185" s="1692">
        <v>2</v>
      </c>
      <c r="G185" s="1133" t="s">
        <v>643</v>
      </c>
      <c r="H185" s="1020"/>
      <c r="I185" s="1037"/>
      <c r="J185" s="1133"/>
      <c r="K185" s="1020"/>
      <c r="L185" s="1020"/>
      <c r="M185" s="1020"/>
      <c r="N185" s="1020"/>
      <c r="O185" s="1020"/>
      <c r="P185" s="1020"/>
      <c r="Q185" s="1020"/>
      <c r="R185" s="1020"/>
      <c r="S185" s="1037"/>
      <c r="T185" s="1133" t="s">
        <v>648</v>
      </c>
      <c r="U185" s="1020"/>
      <c r="V185" s="1020"/>
      <c r="W185" s="1037"/>
      <c r="X185" s="1133" t="str">
        <f>IF(AND(入力シート!F161&lt;&gt;"",入力シート!O161&lt;&gt;"",入力シート!Q161&lt;&gt;"",入力シート!S161&lt;&gt;"",入力シート!S161&lt;&gt;"",入力シート!V161&lt;&gt;"",入力シート!X161&lt;&gt;"",入力シート!Z161&lt;&gt;""),IF(入力シート!Q161="西暦",CONCATENATE(入力シート!S161,入力シート!U161,入力シート!V161,入力シート!W161,入力シート!X161,入力シート!Y161),CONCATENATE(入力シート!Q161,入力シート!S161,入力シート!U161,入力シート!V161,入力シート!W161,入力シート!X161,入力シート!Y161)),"")</f>
        <v/>
      </c>
      <c r="Y185" s="1020"/>
      <c r="Z185" s="1020"/>
      <c r="AA185" s="1020"/>
      <c r="AB185" s="1020"/>
      <c r="AC185" s="1020"/>
      <c r="AD185" s="1020"/>
      <c r="AE185" s="1020"/>
      <c r="AF185" s="1037"/>
      <c r="AG185" s="1552" t="s">
        <v>649</v>
      </c>
      <c r="AH185" s="1659"/>
      <c r="AI185" s="1659"/>
      <c r="AJ185" s="1659"/>
      <c r="AK185" s="1660"/>
      <c r="AL185" s="1133" t="str">
        <f>IF(AND(入力シート!F161&lt;&gt;"",入力シート!O161&lt;&gt;"",入力シート!Q161&lt;&gt;"",入力シート!S161&lt;&gt;"",入力シート!S161&lt;&gt;"",入力シート!V161&lt;&gt;"",入力シート!X161&lt;&gt;"",入力シート!Z161&lt;&gt;""),入力シート!Z161,"")</f>
        <v/>
      </c>
      <c r="AM185" s="1020"/>
      <c r="AN185" s="1020"/>
      <c r="AO185" s="1020"/>
      <c r="AP185" s="1020"/>
      <c r="AQ185" s="1037"/>
      <c r="AR185" s="1618" t="s">
        <v>637</v>
      </c>
      <c r="AS185" s="1619"/>
      <c r="AT185" s="1097" t="str">
        <f>IF(AND(入力シート!F161&lt;&gt;"",入力シート!O161&lt;&gt;"",入力シート!Q161&lt;&gt;"",入力シート!S161&lt;&gt;"",入力シート!S161&lt;&gt;"",入力シート!V161&lt;&gt;"",入力シート!X161&lt;&gt;"",入力シート!Z161&lt;&gt;""),入力シート!O161,"")</f>
        <v/>
      </c>
      <c r="AU185" s="1520"/>
      <c r="AV185" s="1520"/>
      <c r="AW185" s="1520"/>
      <c r="AX185" s="1098"/>
      <c r="BA185" s="1657"/>
      <c r="BB185" s="1657"/>
      <c r="BC185" s="1658"/>
      <c r="BD185" s="1658"/>
      <c r="BE185" s="1658"/>
      <c r="BF185" s="1658"/>
      <c r="BG185" s="1658"/>
      <c r="BH185" s="1658"/>
      <c r="BI185" s="1658"/>
      <c r="BJ185" s="1658"/>
      <c r="BK185" s="1658"/>
      <c r="BL185" s="1658"/>
      <c r="BM185" s="1658"/>
      <c r="BN185" s="1658"/>
      <c r="BO185" s="1658"/>
      <c r="BP185" s="1658"/>
      <c r="BQ185" s="1658"/>
      <c r="BR185" s="1658"/>
      <c r="BS185" s="1658"/>
      <c r="BT185" s="1658"/>
      <c r="BU185" s="1658"/>
      <c r="BV185" s="1658"/>
      <c r="BW185" s="1658"/>
      <c r="BX185" s="1658"/>
      <c r="BY185" s="1658"/>
      <c r="BZ185" s="1658"/>
      <c r="CA185" s="1658"/>
      <c r="CB185" s="1658"/>
      <c r="CC185" s="1658"/>
      <c r="CD185" s="1658"/>
      <c r="CE185" s="1658"/>
      <c r="CF185" s="1658"/>
      <c r="CG185" s="1658"/>
      <c r="CH185" s="1658"/>
      <c r="CI185" s="1658"/>
      <c r="CJ185" s="1658"/>
      <c r="CK185" s="1658"/>
      <c r="CL185" s="1658"/>
      <c r="CM185" s="1658"/>
      <c r="CN185" s="1658"/>
      <c r="CO185" s="1658"/>
      <c r="CP185" s="1658"/>
      <c r="CQ185" s="1658"/>
      <c r="CR185" s="1658"/>
      <c r="CS185" s="1658"/>
      <c r="CT185" s="1658"/>
      <c r="CU185" s="1658"/>
      <c r="CV185" s="166"/>
      <c r="CW185" s="166"/>
      <c r="CX185" s="166"/>
      <c r="CY185" s="166"/>
      <c r="CZ185" s="166"/>
      <c r="DA185" s="166"/>
    </row>
    <row r="186" spans="1:105" ht="3.2" customHeight="1">
      <c r="A186" s="1169"/>
      <c r="B186" s="1169"/>
      <c r="C186" s="1169"/>
      <c r="D186" s="1715"/>
      <c r="E186" s="1716"/>
      <c r="F186" s="1693"/>
      <c r="G186" s="1134"/>
      <c r="H186" s="1021"/>
      <c r="I186" s="1132"/>
      <c r="J186" s="1134"/>
      <c r="K186" s="1021"/>
      <c r="L186" s="1021"/>
      <c r="M186" s="1021"/>
      <c r="N186" s="1021"/>
      <c r="O186" s="1021"/>
      <c r="P186" s="1021"/>
      <c r="Q186" s="1021"/>
      <c r="R186" s="1021"/>
      <c r="S186" s="1132"/>
      <c r="T186" s="1134"/>
      <c r="U186" s="1021"/>
      <c r="V186" s="1021"/>
      <c r="W186" s="1132"/>
      <c r="X186" s="1134"/>
      <c r="Y186" s="1021"/>
      <c r="Z186" s="1021"/>
      <c r="AA186" s="1021"/>
      <c r="AB186" s="1021"/>
      <c r="AC186" s="1021"/>
      <c r="AD186" s="1021"/>
      <c r="AE186" s="1021"/>
      <c r="AF186" s="1132"/>
      <c r="AG186" s="1651"/>
      <c r="AH186" s="1652"/>
      <c r="AI186" s="1652"/>
      <c r="AJ186" s="1652"/>
      <c r="AK186" s="1653"/>
      <c r="AL186" s="1134"/>
      <c r="AM186" s="1021"/>
      <c r="AN186" s="1021"/>
      <c r="AO186" s="1021"/>
      <c r="AP186" s="1021"/>
      <c r="AQ186" s="1132"/>
      <c r="AR186" s="1620"/>
      <c r="AS186" s="1621"/>
      <c r="AT186" s="1099"/>
      <c r="AU186" s="1521"/>
      <c r="AV186" s="1521"/>
      <c r="AW186" s="1521"/>
      <c r="AX186" s="1100"/>
      <c r="BA186" s="1657"/>
      <c r="BB186" s="1657"/>
      <c r="BC186" s="1658"/>
      <c r="BD186" s="1658"/>
      <c r="BE186" s="1658"/>
      <c r="BF186" s="1658"/>
      <c r="BG186" s="1658"/>
      <c r="BH186" s="1658"/>
      <c r="BI186" s="1658"/>
      <c r="BJ186" s="1658"/>
      <c r="BK186" s="1658"/>
      <c r="BL186" s="1658"/>
      <c r="BM186" s="1658"/>
      <c r="BN186" s="1658"/>
      <c r="BO186" s="1658"/>
      <c r="BP186" s="1658"/>
      <c r="BQ186" s="1658"/>
      <c r="BR186" s="1658"/>
      <c r="BS186" s="1658"/>
      <c r="BT186" s="1658"/>
      <c r="BU186" s="1658"/>
      <c r="BV186" s="1658"/>
      <c r="BW186" s="1658"/>
      <c r="BX186" s="1658"/>
      <c r="BY186" s="1658"/>
      <c r="BZ186" s="1658"/>
      <c r="CA186" s="1658"/>
      <c r="CB186" s="1658"/>
      <c r="CC186" s="1658"/>
      <c r="CD186" s="1658"/>
      <c r="CE186" s="1658"/>
      <c r="CF186" s="1658"/>
      <c r="CG186" s="1658"/>
      <c r="CH186" s="1658"/>
      <c r="CI186" s="1658"/>
      <c r="CJ186" s="1658"/>
      <c r="CK186" s="1658"/>
      <c r="CL186" s="1658"/>
      <c r="CM186" s="1658"/>
      <c r="CN186" s="1658"/>
      <c r="CO186" s="1658"/>
      <c r="CP186" s="1658"/>
      <c r="CQ186" s="1658"/>
      <c r="CR186" s="1658"/>
      <c r="CS186" s="1658"/>
      <c r="CT186" s="1658"/>
      <c r="CU186" s="1658"/>
      <c r="CV186" s="166"/>
      <c r="CW186" s="166"/>
      <c r="CX186" s="166"/>
      <c r="CY186" s="166"/>
      <c r="CZ186" s="166"/>
      <c r="DA186" s="166"/>
    </row>
    <row r="187" spans="1:105" ht="3.2" customHeight="1">
      <c r="A187" s="1169"/>
      <c r="B187" s="1169"/>
      <c r="C187" s="1169"/>
      <c r="D187" s="1715"/>
      <c r="E187" s="1716"/>
      <c r="F187" s="1693"/>
      <c r="G187" s="1135"/>
      <c r="H187" s="1136"/>
      <c r="I187" s="1492"/>
      <c r="J187" s="1135"/>
      <c r="K187" s="1136"/>
      <c r="L187" s="1136"/>
      <c r="M187" s="1136"/>
      <c r="N187" s="1136"/>
      <c r="O187" s="1136"/>
      <c r="P187" s="1136"/>
      <c r="Q187" s="1136"/>
      <c r="R187" s="1136"/>
      <c r="S187" s="1492"/>
      <c r="T187" s="1134"/>
      <c r="U187" s="1021"/>
      <c r="V187" s="1021"/>
      <c r="W187" s="1132"/>
      <c r="X187" s="1134"/>
      <c r="Y187" s="1021"/>
      <c r="Z187" s="1021"/>
      <c r="AA187" s="1021"/>
      <c r="AB187" s="1021"/>
      <c r="AC187" s="1021"/>
      <c r="AD187" s="1021"/>
      <c r="AE187" s="1021"/>
      <c r="AF187" s="1132"/>
      <c r="AG187" s="1651"/>
      <c r="AH187" s="1652"/>
      <c r="AI187" s="1652"/>
      <c r="AJ187" s="1652"/>
      <c r="AK187" s="1653"/>
      <c r="AL187" s="1134"/>
      <c r="AM187" s="1021"/>
      <c r="AN187" s="1021"/>
      <c r="AO187" s="1021"/>
      <c r="AP187" s="1021"/>
      <c r="AQ187" s="1132"/>
      <c r="AR187" s="1620"/>
      <c r="AS187" s="1621"/>
      <c r="AT187" s="1099"/>
      <c r="AU187" s="1521"/>
      <c r="AV187" s="1521"/>
      <c r="AW187" s="1521"/>
      <c r="AX187" s="1100"/>
      <c r="BA187" s="1657"/>
      <c r="BB187" s="1657"/>
      <c r="BC187" s="1658"/>
      <c r="BD187" s="1658"/>
      <c r="BE187" s="1658"/>
      <c r="BF187" s="1658"/>
      <c r="BG187" s="1658"/>
      <c r="BH187" s="1658"/>
      <c r="BI187" s="1658"/>
      <c r="BJ187" s="1658"/>
      <c r="BK187" s="1658"/>
      <c r="BL187" s="1658"/>
      <c r="BM187" s="1658"/>
      <c r="BN187" s="1658"/>
      <c r="BO187" s="1658"/>
      <c r="BP187" s="1658"/>
      <c r="BQ187" s="1658"/>
      <c r="BR187" s="1658"/>
      <c r="BS187" s="1658"/>
      <c r="BT187" s="1658"/>
      <c r="BU187" s="1658"/>
      <c r="BV187" s="1658"/>
      <c r="BW187" s="1658"/>
      <c r="BX187" s="1658"/>
      <c r="BY187" s="1658"/>
      <c r="BZ187" s="1658"/>
      <c r="CA187" s="1658"/>
      <c r="CB187" s="1658"/>
      <c r="CC187" s="1658"/>
      <c r="CD187" s="1658"/>
      <c r="CE187" s="1658"/>
      <c r="CF187" s="1658"/>
      <c r="CG187" s="1658"/>
      <c r="CH187" s="1658"/>
      <c r="CI187" s="1658"/>
      <c r="CJ187" s="1658"/>
      <c r="CK187" s="1658"/>
      <c r="CL187" s="1658"/>
      <c r="CM187" s="1658"/>
      <c r="CN187" s="1658"/>
      <c r="CO187" s="1658"/>
      <c r="CP187" s="1658"/>
      <c r="CQ187" s="1658"/>
      <c r="CR187" s="1658"/>
      <c r="CS187" s="1658"/>
      <c r="CT187" s="1658"/>
      <c r="CU187" s="1658"/>
      <c r="CV187" s="166"/>
      <c r="CW187" s="166"/>
      <c r="CX187" s="166"/>
      <c r="CY187" s="166"/>
      <c r="CZ187" s="166"/>
      <c r="DA187" s="166"/>
    </row>
    <row r="188" spans="1:105" ht="3.2" customHeight="1">
      <c r="A188" s="1169"/>
      <c r="B188" s="1169"/>
      <c r="C188" s="1169"/>
      <c r="D188" s="1715"/>
      <c r="E188" s="1716"/>
      <c r="F188" s="1693"/>
      <c r="G188" s="1133" t="s">
        <v>124</v>
      </c>
      <c r="H188" s="1020"/>
      <c r="I188" s="1037"/>
      <c r="J188" s="1133" t="str">
        <f>IF(AND(入力シート!F161&lt;&gt;"",入力シート!O161&lt;&gt;"",入力シート!Q161&lt;&gt;"",入力シート!S161&lt;&gt;"",入力シート!V161&lt;&gt;"",入力シート!X161&lt;&gt;"",入力シート!Z161&lt;&gt;""),入力シート!F161,"")</f>
        <v/>
      </c>
      <c r="K188" s="1020"/>
      <c r="L188" s="1020"/>
      <c r="M188" s="1020"/>
      <c r="N188" s="1020"/>
      <c r="O188" s="1020"/>
      <c r="P188" s="1020"/>
      <c r="Q188" s="1020"/>
      <c r="R188" s="1020"/>
      <c r="S188" s="1037"/>
      <c r="T188" s="1134"/>
      <c r="U188" s="1021"/>
      <c r="V188" s="1021"/>
      <c r="W188" s="1132"/>
      <c r="X188" s="1134"/>
      <c r="Y188" s="1021"/>
      <c r="Z188" s="1021"/>
      <c r="AA188" s="1021"/>
      <c r="AB188" s="1021"/>
      <c r="AC188" s="1021"/>
      <c r="AD188" s="1021"/>
      <c r="AE188" s="1021"/>
      <c r="AF188" s="1132"/>
      <c r="AG188" s="1651"/>
      <c r="AH188" s="1652"/>
      <c r="AI188" s="1652"/>
      <c r="AJ188" s="1652"/>
      <c r="AK188" s="1653"/>
      <c r="AL188" s="1134"/>
      <c r="AM188" s="1021"/>
      <c r="AN188" s="1021"/>
      <c r="AO188" s="1021"/>
      <c r="AP188" s="1021"/>
      <c r="AQ188" s="1132"/>
      <c r="AR188" s="1620"/>
      <c r="AS188" s="1621"/>
      <c r="AT188" s="1099"/>
      <c r="AU188" s="1521"/>
      <c r="AV188" s="1521"/>
      <c r="AW188" s="1521"/>
      <c r="AX188" s="1100"/>
      <c r="BA188" s="1657"/>
      <c r="BB188" s="1657"/>
      <c r="BC188" s="1658"/>
      <c r="BD188" s="1658"/>
      <c r="BE188" s="1658"/>
      <c r="BF188" s="1658"/>
      <c r="BG188" s="1658"/>
      <c r="BH188" s="1658"/>
      <c r="BI188" s="1658"/>
      <c r="BJ188" s="1658"/>
      <c r="BK188" s="1658"/>
      <c r="BL188" s="1658"/>
      <c r="BM188" s="1658"/>
      <c r="BN188" s="1658"/>
      <c r="BO188" s="1658"/>
      <c r="BP188" s="1658"/>
      <c r="BQ188" s="1658"/>
      <c r="BR188" s="1658"/>
      <c r="BS188" s="1658"/>
      <c r="BT188" s="1658"/>
      <c r="BU188" s="1658"/>
      <c r="BV188" s="1658"/>
      <c r="BW188" s="1658"/>
      <c r="BX188" s="1658"/>
      <c r="BY188" s="1658"/>
      <c r="BZ188" s="1658"/>
      <c r="CA188" s="1658"/>
      <c r="CB188" s="1658"/>
      <c r="CC188" s="1658"/>
      <c r="CD188" s="1658"/>
      <c r="CE188" s="1658"/>
      <c r="CF188" s="1658"/>
      <c r="CG188" s="1658"/>
      <c r="CH188" s="1658"/>
      <c r="CI188" s="1658"/>
      <c r="CJ188" s="1658"/>
      <c r="CK188" s="1658"/>
      <c r="CL188" s="1658"/>
      <c r="CM188" s="1658"/>
      <c r="CN188" s="1658"/>
      <c r="CO188" s="1658"/>
      <c r="CP188" s="1658"/>
      <c r="CQ188" s="1658"/>
      <c r="CR188" s="1658"/>
      <c r="CS188" s="1658"/>
      <c r="CT188" s="1658"/>
      <c r="CU188" s="1658"/>
      <c r="CV188" s="166"/>
      <c r="CW188" s="166"/>
      <c r="CX188" s="166"/>
      <c r="CY188" s="166"/>
      <c r="CZ188" s="166"/>
      <c r="DA188" s="166"/>
    </row>
    <row r="189" spans="1:105" ht="3.2" customHeight="1">
      <c r="A189" s="1169"/>
      <c r="B189" s="1169"/>
      <c r="C189" s="1169"/>
      <c r="D189" s="1715"/>
      <c r="E189" s="1716"/>
      <c r="F189" s="1693"/>
      <c r="G189" s="1134"/>
      <c r="H189" s="1021"/>
      <c r="I189" s="1132"/>
      <c r="J189" s="1134"/>
      <c r="K189" s="1021"/>
      <c r="L189" s="1021"/>
      <c r="M189" s="1021"/>
      <c r="N189" s="1021"/>
      <c r="O189" s="1021"/>
      <c r="P189" s="1021"/>
      <c r="Q189" s="1021"/>
      <c r="R189" s="1021"/>
      <c r="S189" s="1132"/>
      <c r="T189" s="1134"/>
      <c r="U189" s="1021"/>
      <c r="V189" s="1021"/>
      <c r="W189" s="1132"/>
      <c r="X189" s="1134"/>
      <c r="Y189" s="1021"/>
      <c r="Z189" s="1021"/>
      <c r="AA189" s="1021"/>
      <c r="AB189" s="1021"/>
      <c r="AC189" s="1021"/>
      <c r="AD189" s="1021"/>
      <c r="AE189" s="1021"/>
      <c r="AF189" s="1132"/>
      <c r="AG189" s="1651"/>
      <c r="AH189" s="1652"/>
      <c r="AI189" s="1652"/>
      <c r="AJ189" s="1652"/>
      <c r="AK189" s="1653"/>
      <c r="AL189" s="1134"/>
      <c r="AM189" s="1021"/>
      <c r="AN189" s="1021"/>
      <c r="AO189" s="1021"/>
      <c r="AP189" s="1021"/>
      <c r="AQ189" s="1132"/>
      <c r="AR189" s="1620"/>
      <c r="AS189" s="1621"/>
      <c r="AT189" s="1099"/>
      <c r="AU189" s="1521"/>
      <c r="AV189" s="1521"/>
      <c r="AW189" s="1521"/>
      <c r="AX189" s="1100"/>
      <c r="BA189" s="1657"/>
      <c r="BB189" s="1657"/>
      <c r="BC189" s="1658"/>
      <c r="BD189" s="1658"/>
      <c r="BE189" s="1658"/>
      <c r="BF189" s="1658"/>
      <c r="BG189" s="1658"/>
      <c r="BH189" s="1658"/>
      <c r="BI189" s="1658"/>
      <c r="BJ189" s="1658"/>
      <c r="BK189" s="1658"/>
      <c r="BL189" s="1658"/>
      <c r="BM189" s="1658"/>
      <c r="BN189" s="1658"/>
      <c r="BO189" s="1658"/>
      <c r="BP189" s="1658"/>
      <c r="BQ189" s="1658"/>
      <c r="BR189" s="1658"/>
      <c r="BS189" s="1658"/>
      <c r="BT189" s="1658"/>
      <c r="BU189" s="1658"/>
      <c r="BV189" s="1658"/>
      <c r="BW189" s="1658"/>
      <c r="BX189" s="1658"/>
      <c r="BY189" s="1658"/>
      <c r="BZ189" s="1658"/>
      <c r="CA189" s="1658"/>
      <c r="CB189" s="1658"/>
      <c r="CC189" s="1658"/>
      <c r="CD189" s="1658"/>
      <c r="CE189" s="1658"/>
      <c r="CF189" s="1658"/>
      <c r="CG189" s="1658"/>
      <c r="CH189" s="1658"/>
      <c r="CI189" s="1658"/>
      <c r="CJ189" s="1658"/>
      <c r="CK189" s="1658"/>
      <c r="CL189" s="1658"/>
      <c r="CM189" s="1658"/>
      <c r="CN189" s="1658"/>
      <c r="CO189" s="1658"/>
      <c r="CP189" s="1658"/>
      <c r="CQ189" s="1658"/>
      <c r="CR189" s="1658"/>
      <c r="CS189" s="1658"/>
      <c r="CT189" s="1658"/>
      <c r="CU189" s="1658"/>
      <c r="CV189" s="166"/>
      <c r="CW189" s="166"/>
      <c r="CX189" s="166"/>
      <c r="CY189" s="166"/>
      <c r="CZ189" s="166"/>
      <c r="DA189" s="166"/>
    </row>
    <row r="190" spans="1:105" ht="3" customHeight="1">
      <c r="A190" s="1169"/>
      <c r="B190" s="1169"/>
      <c r="C190" s="1169"/>
      <c r="D190" s="1715"/>
      <c r="E190" s="1716"/>
      <c r="F190" s="1693"/>
      <c r="G190" s="1134"/>
      <c r="H190" s="1021"/>
      <c r="I190" s="1132"/>
      <c r="J190" s="1134"/>
      <c r="K190" s="1021"/>
      <c r="L190" s="1021"/>
      <c r="M190" s="1021"/>
      <c r="N190" s="1021"/>
      <c r="O190" s="1021"/>
      <c r="P190" s="1021"/>
      <c r="Q190" s="1021"/>
      <c r="R190" s="1021"/>
      <c r="S190" s="1132"/>
      <c r="T190" s="1134"/>
      <c r="U190" s="1021"/>
      <c r="V190" s="1021"/>
      <c r="W190" s="1132"/>
      <c r="X190" s="1134"/>
      <c r="Y190" s="1021"/>
      <c r="Z190" s="1021"/>
      <c r="AA190" s="1021"/>
      <c r="AB190" s="1021"/>
      <c r="AC190" s="1021"/>
      <c r="AD190" s="1021"/>
      <c r="AE190" s="1021"/>
      <c r="AF190" s="1132"/>
      <c r="AG190" s="1651"/>
      <c r="AH190" s="1652"/>
      <c r="AI190" s="1652"/>
      <c r="AJ190" s="1652"/>
      <c r="AK190" s="1653"/>
      <c r="AL190" s="1134"/>
      <c r="AM190" s="1021"/>
      <c r="AN190" s="1021"/>
      <c r="AO190" s="1021"/>
      <c r="AP190" s="1021"/>
      <c r="AQ190" s="1132"/>
      <c r="AR190" s="1620"/>
      <c r="AS190" s="1621"/>
      <c r="AT190" s="1099"/>
      <c r="AU190" s="1521"/>
      <c r="AV190" s="1521"/>
      <c r="AW190" s="1521"/>
      <c r="AX190" s="1100"/>
      <c r="BA190" s="294"/>
      <c r="BB190" s="294"/>
      <c r="BC190" s="319"/>
      <c r="BD190" s="319"/>
      <c r="BE190" s="319"/>
      <c r="BF190" s="319"/>
      <c r="BG190" s="319"/>
      <c r="BH190" s="319"/>
      <c r="BI190" s="319"/>
      <c r="BJ190" s="319"/>
      <c r="BK190" s="319"/>
      <c r="BL190" s="319"/>
      <c r="BM190" s="319"/>
      <c r="BN190" s="319"/>
      <c r="BO190" s="319"/>
      <c r="BP190" s="319"/>
      <c r="BQ190" s="319"/>
      <c r="BR190" s="319"/>
      <c r="BS190" s="319"/>
      <c r="BT190" s="319"/>
      <c r="BU190" s="319"/>
      <c r="BV190" s="319"/>
      <c r="BW190" s="319"/>
      <c r="BX190" s="319"/>
      <c r="BY190" s="319"/>
      <c r="BZ190" s="319"/>
      <c r="CA190" s="319"/>
      <c r="CB190" s="319"/>
      <c r="CC190" s="319"/>
      <c r="CD190" s="319"/>
      <c r="CE190" s="319"/>
      <c r="CF190" s="319"/>
      <c r="CG190" s="319"/>
      <c r="CH190" s="319"/>
      <c r="CI190" s="319"/>
      <c r="CJ190" s="319"/>
      <c r="CK190" s="319"/>
      <c r="CL190" s="319"/>
      <c r="CM190" s="319"/>
      <c r="CN190" s="319"/>
      <c r="CO190" s="319"/>
      <c r="CP190" s="319"/>
      <c r="CQ190" s="319"/>
      <c r="CR190" s="319"/>
      <c r="CS190" s="319"/>
      <c r="CT190" s="319"/>
      <c r="CU190" s="319"/>
      <c r="CV190" s="166"/>
      <c r="CW190" s="166"/>
      <c r="CX190" s="166"/>
      <c r="CY190" s="166"/>
      <c r="CZ190" s="166"/>
      <c r="DA190" s="166"/>
    </row>
    <row r="191" spans="1:105" ht="3.2" customHeight="1">
      <c r="A191" s="1169"/>
      <c r="B191" s="1169"/>
      <c r="C191" s="1169"/>
      <c r="D191" s="1715"/>
      <c r="E191" s="1716"/>
      <c r="F191" s="1693"/>
      <c r="G191" s="1135"/>
      <c r="H191" s="1136"/>
      <c r="I191" s="1492"/>
      <c r="J191" s="1135"/>
      <c r="K191" s="1136"/>
      <c r="L191" s="1136"/>
      <c r="M191" s="1136"/>
      <c r="N191" s="1136"/>
      <c r="O191" s="1136"/>
      <c r="P191" s="1136"/>
      <c r="Q191" s="1136"/>
      <c r="R191" s="1136"/>
      <c r="S191" s="1492"/>
      <c r="T191" s="1135"/>
      <c r="U191" s="1136"/>
      <c r="V191" s="1136"/>
      <c r="W191" s="1492"/>
      <c r="X191" s="1135"/>
      <c r="Y191" s="1136"/>
      <c r="Z191" s="1136"/>
      <c r="AA191" s="1136"/>
      <c r="AB191" s="1136"/>
      <c r="AC191" s="1136"/>
      <c r="AD191" s="1136"/>
      <c r="AE191" s="1136"/>
      <c r="AF191" s="1492"/>
      <c r="AG191" s="1654"/>
      <c r="AH191" s="1655"/>
      <c r="AI191" s="1655"/>
      <c r="AJ191" s="1655"/>
      <c r="AK191" s="1656"/>
      <c r="AL191" s="1135"/>
      <c r="AM191" s="1136"/>
      <c r="AN191" s="1136"/>
      <c r="AO191" s="1136"/>
      <c r="AP191" s="1136"/>
      <c r="AQ191" s="1492"/>
      <c r="AR191" s="1622"/>
      <c r="AS191" s="1623"/>
      <c r="AT191" s="1101"/>
      <c r="AU191" s="1522"/>
      <c r="AV191" s="1522"/>
      <c r="AW191" s="1522"/>
      <c r="AX191" s="1102"/>
      <c r="BA191" s="294"/>
      <c r="BB191" s="294"/>
      <c r="BC191" s="319"/>
      <c r="BD191" s="319"/>
      <c r="BE191" s="319"/>
      <c r="BF191" s="319"/>
      <c r="BG191" s="319"/>
      <c r="BH191" s="319"/>
      <c r="BI191" s="319"/>
      <c r="BJ191" s="319"/>
      <c r="BK191" s="319"/>
      <c r="BL191" s="319"/>
      <c r="BM191" s="319"/>
      <c r="BN191" s="319"/>
      <c r="BO191" s="319"/>
      <c r="BP191" s="319"/>
      <c r="BQ191" s="319"/>
      <c r="BR191" s="319"/>
      <c r="BS191" s="319"/>
      <c r="BT191" s="319"/>
      <c r="BU191" s="319"/>
      <c r="BV191" s="319"/>
      <c r="BW191" s="319"/>
      <c r="BX191" s="319"/>
      <c r="BY191" s="319"/>
      <c r="BZ191" s="319"/>
      <c r="CA191" s="319"/>
      <c r="CB191" s="319"/>
      <c r="CC191" s="319"/>
      <c r="CD191" s="319"/>
      <c r="CE191" s="319"/>
      <c r="CF191" s="319"/>
      <c r="CG191" s="319"/>
      <c r="CH191" s="319"/>
      <c r="CI191" s="319"/>
      <c r="CJ191" s="319"/>
      <c r="CK191" s="319"/>
      <c r="CL191" s="319"/>
      <c r="CM191" s="319"/>
      <c r="CN191" s="319"/>
      <c r="CO191" s="319"/>
      <c r="CP191" s="319"/>
      <c r="CQ191" s="319"/>
      <c r="CR191" s="319"/>
      <c r="CS191" s="319"/>
      <c r="CT191" s="319"/>
      <c r="CU191" s="319"/>
      <c r="CV191" s="166"/>
      <c r="CW191" s="166"/>
      <c r="CX191" s="166"/>
      <c r="CY191" s="166"/>
      <c r="CZ191" s="166"/>
      <c r="DA191" s="166"/>
    </row>
    <row r="192" spans="1:105" ht="3.2" customHeight="1">
      <c r="A192" s="1169"/>
      <c r="B192" s="1169"/>
      <c r="C192" s="1169"/>
      <c r="D192" s="1715"/>
      <c r="E192" s="1716"/>
      <c r="F192" s="1693"/>
      <c r="G192" s="1133" t="s">
        <v>641</v>
      </c>
      <c r="H192" s="1020"/>
      <c r="I192" s="1020"/>
      <c r="J192" s="1037"/>
      <c r="K192" s="1133" t="str">
        <f>IF(入力シート!AK161&lt;&gt;"",入力シート!AK161,"")</f>
        <v/>
      </c>
      <c r="L192" s="1020" t="str">
        <f>IF(入力シート!AL161&lt;&gt;"",入力シート!AL161,"")</f>
        <v/>
      </c>
      <c r="M192" s="1020"/>
      <c r="N192" s="1020" t="str">
        <f>IF(入力シート!AM161&lt;&gt;"",入力シート!AM161,"")</f>
        <v/>
      </c>
      <c r="O192" s="1020"/>
      <c r="P192" s="1020" t="str">
        <f>IF(入力シート!AN161&lt;&gt;"",入力シート!AN161,"")</f>
        <v/>
      </c>
      <c r="Q192" s="1020" t="str">
        <f>IF(入力シート!AO161&lt;&gt;"",入力シート!AO161,"")</f>
        <v/>
      </c>
      <c r="R192" s="1020" t="str">
        <f>IF(入力シート!AP161&lt;&gt;"",入力シート!AP161,"")</f>
        <v/>
      </c>
      <c r="S192" s="1020" t="str">
        <f>IF(入力シート!AQ161&lt;&gt;"",入力シート!AQ161,"")</f>
        <v/>
      </c>
      <c r="T192" s="1020"/>
      <c r="U192" s="1020" t="str">
        <f>IF(入力シート!AR161&lt;&gt;"",入力シート!AR161,"")</f>
        <v/>
      </c>
      <c r="V192" s="1020"/>
      <c r="W192" s="1020" t="str">
        <f>IF(入力シート!AS161&lt;&gt;"",入力シート!AS161,"")</f>
        <v/>
      </c>
      <c r="X192" s="1020"/>
      <c r="Y192" s="1020" t="str">
        <f>IF(入力シート!AT161&lt;&gt;"",入力シート!AT161,"")</f>
        <v/>
      </c>
      <c r="Z192" s="1020"/>
      <c r="AA192" s="1020" t="str">
        <f>IF(入力シート!AU161&lt;&gt;"",入力シート!AU161,"")</f>
        <v/>
      </c>
      <c r="AB192" s="1020"/>
      <c r="AC192" s="1020" t="str">
        <f>IF(入力シート!AV161&lt;&gt;"",入力シート!AV161,"")</f>
        <v/>
      </c>
      <c r="AD192" s="1020"/>
      <c r="AE192" s="1022"/>
      <c r="AF192" s="1023"/>
      <c r="AG192" s="1023"/>
      <c r="AH192" s="1023"/>
      <c r="AI192" s="1023"/>
      <c r="AJ192" s="1023"/>
      <c r="AK192" s="1023"/>
      <c r="AL192" s="1023"/>
      <c r="AM192" s="1023"/>
      <c r="AN192" s="1023"/>
      <c r="AO192" s="1023"/>
      <c r="AP192" s="1023"/>
      <c r="AQ192" s="1023"/>
      <c r="AR192" s="1023"/>
      <c r="AS192" s="1023"/>
      <c r="AT192" s="1023"/>
      <c r="AU192" s="1023"/>
      <c r="AV192" s="1023"/>
      <c r="AW192" s="1023"/>
      <c r="AX192" s="1024"/>
      <c r="BA192" s="320"/>
      <c r="BB192" s="320"/>
      <c r="BC192" s="319"/>
      <c r="BD192" s="319"/>
      <c r="BE192" s="319"/>
      <c r="BF192" s="319"/>
      <c r="BG192" s="319"/>
      <c r="BH192" s="319"/>
      <c r="BI192" s="319"/>
      <c r="BJ192" s="319"/>
      <c r="BK192" s="319"/>
      <c r="BL192" s="319"/>
      <c r="BM192" s="319"/>
      <c r="BN192" s="319"/>
      <c r="BO192" s="319"/>
      <c r="BP192" s="319"/>
      <c r="BQ192" s="319"/>
      <c r="BR192" s="319"/>
      <c r="BS192" s="319"/>
      <c r="BT192" s="319"/>
      <c r="BU192" s="319"/>
      <c r="BV192" s="319"/>
      <c r="BW192" s="319"/>
      <c r="BX192" s="319"/>
      <c r="BY192" s="319"/>
      <c r="BZ192" s="319"/>
      <c r="CA192" s="319"/>
      <c r="CB192" s="319"/>
      <c r="CC192" s="319"/>
      <c r="CD192" s="319"/>
      <c r="CE192" s="319"/>
      <c r="CF192" s="319"/>
      <c r="CG192" s="319"/>
      <c r="CH192" s="319"/>
      <c r="CI192" s="319"/>
      <c r="CJ192" s="319"/>
      <c r="CK192" s="319"/>
      <c r="CL192" s="319"/>
      <c r="CM192" s="319"/>
      <c r="CN192" s="319"/>
      <c r="CO192" s="319"/>
      <c r="CP192" s="319"/>
      <c r="CQ192" s="319"/>
      <c r="CR192" s="319"/>
      <c r="CS192" s="319"/>
      <c r="CT192" s="319"/>
      <c r="CU192" s="319"/>
      <c r="CV192" s="166"/>
      <c r="CW192" s="166"/>
      <c r="CX192" s="166"/>
      <c r="CY192" s="166"/>
      <c r="CZ192" s="166"/>
      <c r="DA192" s="166"/>
    </row>
    <row r="193" spans="1:105" ht="3.2" customHeight="1">
      <c r="A193" s="1169"/>
      <c r="B193" s="1169"/>
      <c r="C193" s="1169"/>
      <c r="D193" s="1715"/>
      <c r="E193" s="1716"/>
      <c r="F193" s="1693"/>
      <c r="G193" s="1134"/>
      <c r="H193" s="1021"/>
      <c r="I193" s="1021"/>
      <c r="J193" s="1132"/>
      <c r="K193" s="1134"/>
      <c r="L193" s="1021"/>
      <c r="M193" s="1021"/>
      <c r="N193" s="1021"/>
      <c r="O193" s="1021"/>
      <c r="P193" s="1021"/>
      <c r="Q193" s="1021"/>
      <c r="R193" s="1021"/>
      <c r="S193" s="1021"/>
      <c r="T193" s="1021"/>
      <c r="U193" s="1021"/>
      <c r="V193" s="1021"/>
      <c r="W193" s="1021"/>
      <c r="X193" s="1021"/>
      <c r="Y193" s="1021"/>
      <c r="Z193" s="1021"/>
      <c r="AA193" s="1021"/>
      <c r="AB193" s="1021"/>
      <c r="AC193" s="1021"/>
      <c r="AD193" s="1021"/>
      <c r="AE193" s="1025"/>
      <c r="AF193" s="1026"/>
      <c r="AG193" s="1026"/>
      <c r="AH193" s="1026"/>
      <c r="AI193" s="1026"/>
      <c r="AJ193" s="1026"/>
      <c r="AK193" s="1026"/>
      <c r="AL193" s="1026"/>
      <c r="AM193" s="1026"/>
      <c r="AN193" s="1026"/>
      <c r="AO193" s="1026"/>
      <c r="AP193" s="1026"/>
      <c r="AQ193" s="1026"/>
      <c r="AR193" s="1026"/>
      <c r="AS193" s="1026"/>
      <c r="AT193" s="1026"/>
      <c r="AU193" s="1026"/>
      <c r="AV193" s="1026"/>
      <c r="AW193" s="1026"/>
      <c r="AX193" s="1027"/>
      <c r="BA193" s="85"/>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258"/>
      <c r="CR193" s="292"/>
      <c r="CS193" s="292"/>
      <c r="CT193" s="292"/>
      <c r="CV193" s="166"/>
      <c r="CW193" s="166"/>
      <c r="CX193" s="166"/>
      <c r="CY193" s="166"/>
      <c r="CZ193" s="166"/>
      <c r="DA193" s="166"/>
    </row>
    <row r="194" spans="1:105" ht="3.2" customHeight="1">
      <c r="A194" s="1169"/>
      <c r="B194" s="1169"/>
      <c r="C194" s="1169"/>
      <c r="D194" s="1715"/>
      <c r="E194" s="1716"/>
      <c r="F194" s="1693"/>
      <c r="G194" s="1134"/>
      <c r="H194" s="1021"/>
      <c r="I194" s="1021"/>
      <c r="J194" s="1132"/>
      <c r="K194" s="1134"/>
      <c r="L194" s="1021"/>
      <c r="M194" s="1021"/>
      <c r="N194" s="1021"/>
      <c r="O194" s="1021"/>
      <c r="P194" s="1021"/>
      <c r="Q194" s="1021"/>
      <c r="R194" s="1021"/>
      <c r="S194" s="1021"/>
      <c r="T194" s="1021"/>
      <c r="U194" s="1021"/>
      <c r="V194" s="1021"/>
      <c r="W194" s="1021"/>
      <c r="X194" s="1021"/>
      <c r="Y194" s="1021"/>
      <c r="Z194" s="1021"/>
      <c r="AA194" s="1021"/>
      <c r="AB194" s="1021"/>
      <c r="AC194" s="1021"/>
      <c r="AD194" s="1021"/>
      <c r="AE194" s="1025"/>
      <c r="AF194" s="1026"/>
      <c r="AG194" s="1026"/>
      <c r="AH194" s="1026"/>
      <c r="AI194" s="1026"/>
      <c r="AJ194" s="1026"/>
      <c r="AK194" s="1026"/>
      <c r="AL194" s="1026"/>
      <c r="AM194" s="1026"/>
      <c r="AN194" s="1026"/>
      <c r="AO194" s="1026"/>
      <c r="AP194" s="1026"/>
      <c r="AQ194" s="1026"/>
      <c r="AR194" s="1026"/>
      <c r="AS194" s="1026"/>
      <c r="AT194" s="1026"/>
      <c r="AU194" s="1026"/>
      <c r="AV194" s="1026"/>
      <c r="AW194" s="1026"/>
      <c r="AX194" s="1027"/>
      <c r="BA194" s="256"/>
      <c r="BB194" s="1097" t="str">
        <f>IF(入力シート!G242="●給与から天引きされる住民税と分けて、納付書又は口座振替の方法で納める（普通徴収）","","レ")</f>
        <v>レ</v>
      </c>
      <c r="BC194" s="1098"/>
      <c r="BD194" s="1506" t="s">
        <v>44</v>
      </c>
      <c r="BE194" s="1507"/>
      <c r="BF194" s="1507"/>
      <c r="BG194" s="1507"/>
      <c r="BH194" s="1507"/>
      <c r="BI194" s="1507"/>
      <c r="BJ194" s="1507"/>
      <c r="BK194" s="1507"/>
      <c r="BL194" s="1507"/>
      <c r="BM194" s="1507"/>
      <c r="BN194" s="1507"/>
      <c r="BO194" s="1507"/>
      <c r="BP194" s="1507"/>
      <c r="BQ194" s="1507"/>
      <c r="BR194" s="1507"/>
      <c r="BS194" s="1507"/>
      <c r="BT194" s="1507"/>
      <c r="BU194" s="1508"/>
      <c r="BV194" s="1097" t="str">
        <f>IF(入力シート!G242="●給与から天引きされる住民税と分けて、納付書又は口座振替の方法で納める（普通徴収）","レ","")</f>
        <v/>
      </c>
      <c r="BW194" s="1098"/>
      <c r="BX194" s="1506" t="s">
        <v>45</v>
      </c>
      <c r="BY194" s="1507"/>
      <c r="BZ194" s="1507"/>
      <c r="CA194" s="1507"/>
      <c r="CB194" s="1507"/>
      <c r="CC194" s="1507"/>
      <c r="CD194" s="1507"/>
      <c r="CE194" s="1507"/>
      <c r="CF194" s="1507"/>
      <c r="CG194" s="1507"/>
      <c r="CH194" s="1507"/>
      <c r="CI194" s="1507"/>
      <c r="CJ194" s="1507"/>
      <c r="CK194" s="1507"/>
      <c r="CL194" s="1507"/>
      <c r="CM194" s="1507"/>
      <c r="CN194" s="1507"/>
      <c r="CO194" s="1507"/>
      <c r="CP194" s="1507"/>
      <c r="CQ194" s="259"/>
      <c r="CR194" s="292"/>
      <c r="CS194" s="292"/>
      <c r="CT194" s="292"/>
      <c r="CV194" s="166"/>
      <c r="CW194" s="166"/>
      <c r="CX194" s="166"/>
      <c r="CY194" s="166"/>
      <c r="CZ194" s="166"/>
      <c r="DA194" s="166"/>
    </row>
    <row r="195" spans="1:105" ht="3.2" customHeight="1">
      <c r="A195" s="1169"/>
      <c r="B195" s="1169"/>
      <c r="C195" s="1169"/>
      <c r="D195" s="1715"/>
      <c r="E195" s="1716"/>
      <c r="F195" s="1694"/>
      <c r="G195" s="1135"/>
      <c r="H195" s="1136"/>
      <c r="I195" s="1136"/>
      <c r="J195" s="1492"/>
      <c r="K195" s="352"/>
      <c r="L195" s="1512"/>
      <c r="M195" s="1512"/>
      <c r="N195" s="1512"/>
      <c r="O195" s="1512"/>
      <c r="P195" s="353"/>
      <c r="Q195" s="351"/>
      <c r="R195" s="352"/>
      <c r="S195" s="1512"/>
      <c r="T195" s="1512"/>
      <c r="U195" s="1512"/>
      <c r="V195" s="1513"/>
      <c r="W195" s="1492"/>
      <c r="X195" s="1512"/>
      <c r="Y195" s="1512"/>
      <c r="Z195" s="1512"/>
      <c r="AA195" s="1512"/>
      <c r="AB195" s="1512"/>
      <c r="AC195" s="1512"/>
      <c r="AD195" s="1135"/>
      <c r="AE195" s="1028"/>
      <c r="AF195" s="1029"/>
      <c r="AG195" s="1029"/>
      <c r="AH195" s="1029"/>
      <c r="AI195" s="1029"/>
      <c r="AJ195" s="1029"/>
      <c r="AK195" s="1029"/>
      <c r="AL195" s="1029"/>
      <c r="AM195" s="1029"/>
      <c r="AN195" s="1029"/>
      <c r="AO195" s="1029"/>
      <c r="AP195" s="1029"/>
      <c r="AQ195" s="1029"/>
      <c r="AR195" s="1029"/>
      <c r="AS195" s="1029"/>
      <c r="AT195" s="1029"/>
      <c r="AU195" s="1029"/>
      <c r="AV195" s="1029"/>
      <c r="AW195" s="1029"/>
      <c r="AX195" s="1030"/>
      <c r="BA195" s="256"/>
      <c r="BB195" s="1099"/>
      <c r="BC195" s="1100"/>
      <c r="BD195" s="1506"/>
      <c r="BE195" s="1507"/>
      <c r="BF195" s="1507"/>
      <c r="BG195" s="1507"/>
      <c r="BH195" s="1507"/>
      <c r="BI195" s="1507"/>
      <c r="BJ195" s="1507"/>
      <c r="BK195" s="1507"/>
      <c r="BL195" s="1507"/>
      <c r="BM195" s="1507"/>
      <c r="BN195" s="1507"/>
      <c r="BO195" s="1507"/>
      <c r="BP195" s="1507"/>
      <c r="BQ195" s="1507"/>
      <c r="BR195" s="1507"/>
      <c r="BS195" s="1507"/>
      <c r="BT195" s="1507"/>
      <c r="BU195" s="1508"/>
      <c r="BV195" s="1099"/>
      <c r="BW195" s="1100"/>
      <c r="BX195" s="1506"/>
      <c r="BY195" s="1507"/>
      <c r="BZ195" s="1507"/>
      <c r="CA195" s="1507"/>
      <c r="CB195" s="1507"/>
      <c r="CC195" s="1507"/>
      <c r="CD195" s="1507"/>
      <c r="CE195" s="1507"/>
      <c r="CF195" s="1507"/>
      <c r="CG195" s="1507"/>
      <c r="CH195" s="1507"/>
      <c r="CI195" s="1507"/>
      <c r="CJ195" s="1507"/>
      <c r="CK195" s="1507"/>
      <c r="CL195" s="1507"/>
      <c r="CM195" s="1507"/>
      <c r="CN195" s="1507"/>
      <c r="CO195" s="1507"/>
      <c r="CP195" s="1507"/>
      <c r="CQ195" s="259"/>
      <c r="CR195" s="295"/>
      <c r="CS195" s="295"/>
      <c r="CT195" s="295"/>
      <c r="CU195" s="295"/>
      <c r="CV195" s="166"/>
      <c r="CW195" s="166"/>
      <c r="CX195" s="166"/>
      <c r="CY195" s="166"/>
      <c r="CZ195" s="166"/>
      <c r="DA195" s="166"/>
    </row>
    <row r="196" spans="1:105" ht="3" customHeight="1">
      <c r="A196" s="1169"/>
      <c r="B196" s="1169"/>
      <c r="C196" s="1169"/>
      <c r="D196" s="1715"/>
      <c r="E196" s="1716"/>
      <c r="F196" s="1692">
        <v>3</v>
      </c>
      <c r="G196" s="1133" t="s">
        <v>643</v>
      </c>
      <c r="H196" s="1020"/>
      <c r="I196" s="1037"/>
      <c r="J196" s="1133"/>
      <c r="K196" s="1020"/>
      <c r="L196" s="1020"/>
      <c r="M196" s="1020"/>
      <c r="N196" s="1020"/>
      <c r="O196" s="1020"/>
      <c r="P196" s="1020"/>
      <c r="Q196" s="1020"/>
      <c r="R196" s="1020"/>
      <c r="S196" s="1037"/>
      <c r="T196" s="1133" t="s">
        <v>648</v>
      </c>
      <c r="U196" s="1020"/>
      <c r="V196" s="1020"/>
      <c r="W196" s="1037"/>
      <c r="X196" s="1133" t="str">
        <f>IF(AND(入力シート!F162&lt;&gt;"",入力シート!O162&lt;&gt;"",入力シート!Q162&lt;&gt;"",入力シート!S162&lt;&gt;"",入力シート!S162&lt;&gt;"",入力シート!V162&lt;&gt;"",入力シート!X162&lt;&gt;"",入力シート!Z162&lt;&gt;""),IF(入力シート!Q162="西暦",CONCATENATE(入力シート!S162,入力シート!U162,入力シート!V162,入力シート!W162,入力シート!X162,入力シート!Y162),CONCATENATE(入力シート!Q162,入力シート!S162,入力シート!U162,入力シート!V162,入力シート!W162,入力シート!X162,入力シート!Y162)),"")</f>
        <v/>
      </c>
      <c r="Y196" s="1020"/>
      <c r="Z196" s="1020"/>
      <c r="AA196" s="1020"/>
      <c r="AB196" s="1020"/>
      <c r="AC196" s="1020"/>
      <c r="AD196" s="1020"/>
      <c r="AE196" s="1020"/>
      <c r="AF196" s="1037"/>
      <c r="AG196" s="1552" t="s">
        <v>649</v>
      </c>
      <c r="AH196" s="1659"/>
      <c r="AI196" s="1659"/>
      <c r="AJ196" s="1659"/>
      <c r="AK196" s="1660"/>
      <c r="AL196" s="1133" t="str">
        <f>IF(AND(入力シート!F162&lt;&gt;"",入力シート!O162&lt;&gt;"",入力シート!Q162&lt;&gt;"",入力シート!S162&lt;&gt;"",入力シート!S162&lt;&gt;"",入力シート!V162&lt;&gt;"",入力シート!X162&lt;&gt;"",入力シート!Z162&lt;&gt;""),入力シート!Z162,"")</f>
        <v/>
      </c>
      <c r="AM196" s="1020"/>
      <c r="AN196" s="1020"/>
      <c r="AO196" s="1020"/>
      <c r="AP196" s="1020"/>
      <c r="AQ196" s="1037"/>
      <c r="AR196" s="1618" t="s">
        <v>637</v>
      </c>
      <c r="AS196" s="1619"/>
      <c r="AT196" s="1097" t="str">
        <f>IF(AND(入力シート!F162&lt;&gt;"",入力シート!O162&lt;&gt;"",入力シート!Q162&lt;&gt;"",入力シート!S162&lt;&gt;"",入力シート!S162&lt;&gt;"",入力シート!V162&lt;&gt;"",入力シート!X162&lt;&gt;"",入力シート!Z162&lt;&gt;""),入力シート!O162,"")</f>
        <v/>
      </c>
      <c r="AU196" s="1520"/>
      <c r="AV196" s="1520"/>
      <c r="AW196" s="1520"/>
      <c r="AX196" s="1098"/>
      <c r="BA196" s="256"/>
      <c r="BB196" s="1099"/>
      <c r="BC196" s="1100"/>
      <c r="BD196" s="1506"/>
      <c r="BE196" s="1507"/>
      <c r="BF196" s="1507"/>
      <c r="BG196" s="1507"/>
      <c r="BH196" s="1507"/>
      <c r="BI196" s="1507"/>
      <c r="BJ196" s="1507"/>
      <c r="BK196" s="1507"/>
      <c r="BL196" s="1507"/>
      <c r="BM196" s="1507"/>
      <c r="BN196" s="1507"/>
      <c r="BO196" s="1507"/>
      <c r="BP196" s="1507"/>
      <c r="BQ196" s="1507"/>
      <c r="BR196" s="1507"/>
      <c r="BS196" s="1507"/>
      <c r="BT196" s="1507"/>
      <c r="BU196" s="1508"/>
      <c r="BV196" s="1099"/>
      <c r="BW196" s="1100"/>
      <c r="BX196" s="1506"/>
      <c r="BY196" s="1507"/>
      <c r="BZ196" s="1507"/>
      <c r="CA196" s="1507"/>
      <c r="CB196" s="1507"/>
      <c r="CC196" s="1507"/>
      <c r="CD196" s="1507"/>
      <c r="CE196" s="1507"/>
      <c r="CF196" s="1507"/>
      <c r="CG196" s="1507"/>
      <c r="CH196" s="1507"/>
      <c r="CI196" s="1507"/>
      <c r="CJ196" s="1507"/>
      <c r="CK196" s="1507"/>
      <c r="CL196" s="1507"/>
      <c r="CM196" s="1507"/>
      <c r="CN196" s="1507"/>
      <c r="CO196" s="1507"/>
      <c r="CP196" s="1507"/>
      <c r="CQ196" s="259"/>
      <c r="CR196" s="295"/>
      <c r="CS196" s="295"/>
      <c r="CT196" s="295"/>
      <c r="CU196" s="295"/>
      <c r="CV196" s="166"/>
      <c r="CW196" s="166"/>
      <c r="CX196" s="166"/>
      <c r="CY196" s="166"/>
      <c r="CZ196" s="166"/>
      <c r="DA196" s="166"/>
    </row>
    <row r="197" spans="1:105" ht="3.2" customHeight="1">
      <c r="A197" s="1169"/>
      <c r="B197" s="1169"/>
      <c r="C197" s="1169"/>
      <c r="D197" s="1715"/>
      <c r="E197" s="1716"/>
      <c r="F197" s="1693"/>
      <c r="G197" s="1134"/>
      <c r="H197" s="1021"/>
      <c r="I197" s="1132"/>
      <c r="J197" s="1134"/>
      <c r="K197" s="1021"/>
      <c r="L197" s="1021"/>
      <c r="M197" s="1021"/>
      <c r="N197" s="1021"/>
      <c r="O197" s="1021"/>
      <c r="P197" s="1021"/>
      <c r="Q197" s="1021"/>
      <c r="R197" s="1021"/>
      <c r="S197" s="1132"/>
      <c r="T197" s="1134"/>
      <c r="U197" s="1021"/>
      <c r="V197" s="1021"/>
      <c r="W197" s="1132"/>
      <c r="X197" s="1134"/>
      <c r="Y197" s="1021"/>
      <c r="Z197" s="1021"/>
      <c r="AA197" s="1021"/>
      <c r="AB197" s="1021"/>
      <c r="AC197" s="1021"/>
      <c r="AD197" s="1021"/>
      <c r="AE197" s="1021"/>
      <c r="AF197" s="1132"/>
      <c r="AG197" s="1651"/>
      <c r="AH197" s="1652"/>
      <c r="AI197" s="1652"/>
      <c r="AJ197" s="1652"/>
      <c r="AK197" s="1653"/>
      <c r="AL197" s="1134"/>
      <c r="AM197" s="1021"/>
      <c r="AN197" s="1021"/>
      <c r="AO197" s="1021"/>
      <c r="AP197" s="1021"/>
      <c r="AQ197" s="1132"/>
      <c r="AR197" s="1620"/>
      <c r="AS197" s="1621"/>
      <c r="AT197" s="1099"/>
      <c r="AU197" s="1521"/>
      <c r="AV197" s="1521"/>
      <c r="AW197" s="1521"/>
      <c r="AX197" s="1100"/>
      <c r="BA197" s="256"/>
      <c r="BB197" s="1101"/>
      <c r="BC197" s="1102"/>
      <c r="BD197" s="1506"/>
      <c r="BE197" s="1507"/>
      <c r="BF197" s="1507"/>
      <c r="BG197" s="1507"/>
      <c r="BH197" s="1507"/>
      <c r="BI197" s="1507"/>
      <c r="BJ197" s="1507"/>
      <c r="BK197" s="1507"/>
      <c r="BL197" s="1507"/>
      <c r="BM197" s="1507"/>
      <c r="BN197" s="1507"/>
      <c r="BO197" s="1507"/>
      <c r="BP197" s="1507"/>
      <c r="BQ197" s="1507"/>
      <c r="BR197" s="1507"/>
      <c r="BS197" s="1507"/>
      <c r="BT197" s="1507"/>
      <c r="BU197" s="1508"/>
      <c r="BV197" s="1101"/>
      <c r="BW197" s="1102"/>
      <c r="BX197" s="1506"/>
      <c r="BY197" s="1507"/>
      <c r="BZ197" s="1507"/>
      <c r="CA197" s="1507"/>
      <c r="CB197" s="1507"/>
      <c r="CC197" s="1507"/>
      <c r="CD197" s="1507"/>
      <c r="CE197" s="1507"/>
      <c r="CF197" s="1507"/>
      <c r="CG197" s="1507"/>
      <c r="CH197" s="1507"/>
      <c r="CI197" s="1507"/>
      <c r="CJ197" s="1507"/>
      <c r="CK197" s="1507"/>
      <c r="CL197" s="1507"/>
      <c r="CM197" s="1507"/>
      <c r="CN197" s="1507"/>
      <c r="CO197" s="1507"/>
      <c r="CP197" s="1507"/>
      <c r="CQ197" s="259"/>
      <c r="CR197" s="295"/>
      <c r="CS197" s="295"/>
      <c r="CT197" s="295"/>
      <c r="CU197" s="295"/>
      <c r="CV197" s="166"/>
      <c r="CW197" s="166"/>
      <c r="CX197" s="166"/>
      <c r="CY197" s="166"/>
      <c r="CZ197" s="166"/>
      <c r="DA197" s="166"/>
    </row>
    <row r="198" spans="1:105" ht="3.2" customHeight="1">
      <c r="A198" s="1169"/>
      <c r="B198" s="1169"/>
      <c r="C198" s="1169"/>
      <c r="D198" s="1715"/>
      <c r="E198" s="1716"/>
      <c r="F198" s="1693"/>
      <c r="G198" s="1135"/>
      <c r="H198" s="1136"/>
      <c r="I198" s="1492"/>
      <c r="J198" s="1135"/>
      <c r="K198" s="1136"/>
      <c r="L198" s="1136"/>
      <c r="M198" s="1136"/>
      <c r="N198" s="1136"/>
      <c r="O198" s="1136"/>
      <c r="P198" s="1136"/>
      <c r="Q198" s="1136"/>
      <c r="R198" s="1136"/>
      <c r="S198" s="1492"/>
      <c r="T198" s="1134"/>
      <c r="U198" s="1021"/>
      <c r="V198" s="1021"/>
      <c r="W198" s="1132"/>
      <c r="X198" s="1134"/>
      <c r="Y198" s="1021"/>
      <c r="Z198" s="1021"/>
      <c r="AA198" s="1021"/>
      <c r="AB198" s="1021"/>
      <c r="AC198" s="1021"/>
      <c r="AD198" s="1021"/>
      <c r="AE198" s="1021"/>
      <c r="AF198" s="1132"/>
      <c r="AG198" s="1651"/>
      <c r="AH198" s="1652"/>
      <c r="AI198" s="1652"/>
      <c r="AJ198" s="1652"/>
      <c r="AK198" s="1653"/>
      <c r="AL198" s="1134"/>
      <c r="AM198" s="1021"/>
      <c r="AN198" s="1021"/>
      <c r="AO198" s="1021"/>
      <c r="AP198" s="1021"/>
      <c r="AQ198" s="1132"/>
      <c r="AR198" s="1620"/>
      <c r="AS198" s="1621"/>
      <c r="AT198" s="1099"/>
      <c r="AU198" s="1521"/>
      <c r="AV198" s="1521"/>
      <c r="AW198" s="1521"/>
      <c r="AX198" s="1100"/>
      <c r="BA198" s="36"/>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260"/>
      <c r="CR198" s="295"/>
      <c r="CS198" s="295"/>
      <c r="CT198" s="295"/>
      <c r="CU198" s="295"/>
      <c r="CV198" s="166"/>
      <c r="CW198" s="166"/>
      <c r="CX198" s="166"/>
      <c r="CY198" s="166"/>
      <c r="CZ198" s="166"/>
      <c r="DA198" s="166"/>
    </row>
    <row r="199" spans="1:105" ht="3.2" customHeight="1">
      <c r="A199" s="1169"/>
      <c r="B199" s="1169"/>
      <c r="C199" s="1169"/>
      <c r="D199" s="1715"/>
      <c r="E199" s="1716"/>
      <c r="F199" s="1693"/>
      <c r="G199" s="1133" t="s">
        <v>124</v>
      </c>
      <c r="H199" s="1020"/>
      <c r="I199" s="1037"/>
      <c r="J199" s="1133" t="str">
        <f>IF(AND(入力シート!F162&lt;&gt;"",入力シート!O162&lt;&gt;"",入力シート!Q162&lt;&gt;"",入力シート!S162&lt;&gt;"",入力シート!V162&lt;&gt;"",入力シート!X162&lt;&gt;"",入力シート!Z162&lt;&gt;""),入力シート!F162,"")</f>
        <v/>
      </c>
      <c r="K199" s="1020"/>
      <c r="L199" s="1020"/>
      <c r="M199" s="1020"/>
      <c r="N199" s="1020"/>
      <c r="O199" s="1020"/>
      <c r="P199" s="1020"/>
      <c r="Q199" s="1020"/>
      <c r="R199" s="1020"/>
      <c r="S199" s="1037"/>
      <c r="T199" s="1134"/>
      <c r="U199" s="1021"/>
      <c r="V199" s="1021"/>
      <c r="W199" s="1132"/>
      <c r="X199" s="1134"/>
      <c r="Y199" s="1021"/>
      <c r="Z199" s="1021"/>
      <c r="AA199" s="1021"/>
      <c r="AB199" s="1021"/>
      <c r="AC199" s="1021"/>
      <c r="AD199" s="1021"/>
      <c r="AE199" s="1021"/>
      <c r="AF199" s="1132"/>
      <c r="AG199" s="1651"/>
      <c r="AH199" s="1652"/>
      <c r="AI199" s="1652"/>
      <c r="AJ199" s="1652"/>
      <c r="AK199" s="1653"/>
      <c r="AL199" s="1134"/>
      <c r="AM199" s="1021"/>
      <c r="AN199" s="1021"/>
      <c r="AO199" s="1021"/>
      <c r="AP199" s="1021"/>
      <c r="AQ199" s="1132"/>
      <c r="AR199" s="1620"/>
      <c r="AS199" s="1621"/>
      <c r="AT199" s="1099"/>
      <c r="AU199" s="1521"/>
      <c r="AV199" s="1521"/>
      <c r="AW199" s="1521"/>
      <c r="AX199" s="1100"/>
      <c r="BA199" s="317"/>
      <c r="BB199" s="317"/>
      <c r="BC199" s="317"/>
      <c r="BD199" s="317"/>
      <c r="BE199" s="317"/>
      <c r="BF199" s="317"/>
      <c r="BG199" s="317"/>
      <c r="BH199" s="317"/>
      <c r="BI199" s="317"/>
      <c r="BJ199" s="317"/>
      <c r="BK199" s="317"/>
      <c r="BL199" s="317"/>
      <c r="BM199" s="317"/>
      <c r="BN199" s="317"/>
      <c r="BO199" s="317"/>
      <c r="BP199" s="317"/>
      <c r="BQ199" s="317"/>
      <c r="BR199" s="317"/>
      <c r="BS199" s="317"/>
      <c r="BT199" s="317"/>
      <c r="BU199" s="317"/>
      <c r="BV199" s="317"/>
      <c r="BW199" s="317"/>
      <c r="BX199" s="317"/>
      <c r="BY199" s="317"/>
      <c r="BZ199" s="317"/>
      <c r="CA199" s="317"/>
      <c r="CB199" s="317"/>
      <c r="CC199" s="317"/>
      <c r="CD199" s="317"/>
      <c r="CE199" s="317"/>
      <c r="CF199" s="317"/>
      <c r="CG199" s="317"/>
      <c r="CH199" s="317"/>
      <c r="CI199" s="317"/>
      <c r="CJ199" s="317"/>
      <c r="CK199" s="317"/>
      <c r="CL199" s="317"/>
      <c r="CM199" s="317"/>
      <c r="CN199" s="317"/>
      <c r="CO199" s="317"/>
      <c r="CP199" s="317"/>
      <c r="CQ199" s="317"/>
      <c r="CR199" s="295"/>
      <c r="CS199" s="295"/>
      <c r="CT199" s="295"/>
      <c r="CU199" s="295"/>
      <c r="CV199" s="166"/>
      <c r="CW199" s="166"/>
      <c r="CX199" s="166"/>
      <c r="CY199" s="166"/>
      <c r="CZ199" s="166"/>
      <c r="DA199" s="166"/>
    </row>
    <row r="200" spans="1:105" ht="3.2" customHeight="1">
      <c r="A200" s="1169"/>
      <c r="B200" s="1169"/>
      <c r="C200" s="1169"/>
      <c r="D200" s="1715"/>
      <c r="E200" s="1716"/>
      <c r="F200" s="1693"/>
      <c r="G200" s="1134"/>
      <c r="H200" s="1021"/>
      <c r="I200" s="1132"/>
      <c r="J200" s="1134"/>
      <c r="K200" s="1021"/>
      <c r="L200" s="1021"/>
      <c r="M200" s="1021"/>
      <c r="N200" s="1021"/>
      <c r="O200" s="1021"/>
      <c r="P200" s="1021"/>
      <c r="Q200" s="1021"/>
      <c r="R200" s="1021"/>
      <c r="S200" s="1132"/>
      <c r="T200" s="1134"/>
      <c r="U200" s="1021"/>
      <c r="V200" s="1021"/>
      <c r="W200" s="1132"/>
      <c r="X200" s="1134"/>
      <c r="Y200" s="1021"/>
      <c r="Z200" s="1021"/>
      <c r="AA200" s="1021"/>
      <c r="AB200" s="1021"/>
      <c r="AC200" s="1021"/>
      <c r="AD200" s="1021"/>
      <c r="AE200" s="1021"/>
      <c r="AF200" s="1132"/>
      <c r="AG200" s="1651"/>
      <c r="AH200" s="1652"/>
      <c r="AI200" s="1652"/>
      <c r="AJ200" s="1652"/>
      <c r="AK200" s="1653"/>
      <c r="AL200" s="1134"/>
      <c r="AM200" s="1021"/>
      <c r="AN200" s="1021"/>
      <c r="AO200" s="1021"/>
      <c r="AP200" s="1021"/>
      <c r="AQ200" s="1132"/>
      <c r="AR200" s="1620"/>
      <c r="AS200" s="1621"/>
      <c r="AT200" s="1099"/>
      <c r="AU200" s="1521"/>
      <c r="AV200" s="1521"/>
      <c r="AW200" s="1521"/>
      <c r="AX200" s="1100"/>
      <c r="BA200" s="1720" t="s">
        <v>737</v>
      </c>
      <c r="BB200" s="1720"/>
      <c r="BC200" s="1720"/>
      <c r="BD200" s="1720"/>
      <c r="BE200" s="1720"/>
      <c r="BF200" s="1720"/>
      <c r="BG200" s="1720"/>
      <c r="BH200" s="1720"/>
      <c r="BI200" s="1720"/>
      <c r="BJ200" s="1720"/>
      <c r="BK200" s="1720"/>
      <c r="BL200" s="1720"/>
      <c r="BM200" s="1720"/>
      <c r="BN200" s="1720"/>
      <c r="BO200" s="1720"/>
      <c r="BP200" s="1720"/>
      <c r="BQ200" s="1720"/>
      <c r="BR200" s="1720"/>
      <c r="BS200" s="1720"/>
      <c r="BT200" s="1720"/>
      <c r="BU200" s="1720"/>
      <c r="BV200" s="1720"/>
      <c r="BW200" s="1720"/>
      <c r="BX200" s="1720"/>
      <c r="BY200" s="1720"/>
      <c r="BZ200" s="1720"/>
      <c r="CA200" s="1720"/>
      <c r="CB200" s="1720"/>
      <c r="CC200" s="1720"/>
      <c r="CD200" s="1720"/>
      <c r="CE200" s="1720"/>
      <c r="CF200" s="1720"/>
      <c r="CG200" s="1720"/>
      <c r="CH200" s="1720"/>
      <c r="CI200" s="1720"/>
      <c r="CJ200" s="1720"/>
      <c r="CK200" s="1720"/>
      <c r="CL200" s="1720"/>
      <c r="CM200" s="1720"/>
      <c r="CN200" s="1720"/>
      <c r="CO200" s="1720"/>
      <c r="CP200" s="1720"/>
      <c r="CQ200" s="1720"/>
      <c r="CR200" s="1720"/>
      <c r="CS200" s="1720"/>
      <c r="CT200" s="1720"/>
      <c r="CU200" s="1720"/>
      <c r="CV200" s="166"/>
      <c r="CW200" s="166"/>
      <c r="CX200" s="166"/>
      <c r="CY200" s="166"/>
      <c r="CZ200" s="166"/>
      <c r="DA200" s="318"/>
    </row>
    <row r="201" spans="1:105" ht="3.2" customHeight="1">
      <c r="A201" s="1169"/>
      <c r="B201" s="1169"/>
      <c r="C201" s="1169"/>
      <c r="D201" s="1715"/>
      <c r="E201" s="1716"/>
      <c r="F201" s="1693"/>
      <c r="G201" s="1134"/>
      <c r="H201" s="1021"/>
      <c r="I201" s="1132"/>
      <c r="J201" s="1134"/>
      <c r="K201" s="1021"/>
      <c r="L201" s="1021"/>
      <c r="M201" s="1021"/>
      <c r="N201" s="1021"/>
      <c r="O201" s="1021"/>
      <c r="P201" s="1021"/>
      <c r="Q201" s="1021"/>
      <c r="R201" s="1021"/>
      <c r="S201" s="1132"/>
      <c r="T201" s="1134"/>
      <c r="U201" s="1021"/>
      <c r="V201" s="1021"/>
      <c r="W201" s="1132"/>
      <c r="X201" s="1134"/>
      <c r="Y201" s="1021"/>
      <c r="Z201" s="1021"/>
      <c r="AA201" s="1021"/>
      <c r="AB201" s="1021"/>
      <c r="AC201" s="1021"/>
      <c r="AD201" s="1021"/>
      <c r="AE201" s="1021"/>
      <c r="AF201" s="1132"/>
      <c r="AG201" s="1651"/>
      <c r="AH201" s="1652"/>
      <c r="AI201" s="1652"/>
      <c r="AJ201" s="1652"/>
      <c r="AK201" s="1653"/>
      <c r="AL201" s="1134"/>
      <c r="AM201" s="1021"/>
      <c r="AN201" s="1021"/>
      <c r="AO201" s="1021"/>
      <c r="AP201" s="1021"/>
      <c r="AQ201" s="1132"/>
      <c r="AR201" s="1620"/>
      <c r="AS201" s="1621"/>
      <c r="AT201" s="1099"/>
      <c r="AU201" s="1521"/>
      <c r="AV201" s="1521"/>
      <c r="AW201" s="1521"/>
      <c r="AX201" s="1100"/>
      <c r="BA201" s="1720"/>
      <c r="BB201" s="1720"/>
      <c r="BC201" s="1720"/>
      <c r="BD201" s="1720"/>
      <c r="BE201" s="1720"/>
      <c r="BF201" s="1720"/>
      <c r="BG201" s="1720"/>
      <c r="BH201" s="1720"/>
      <c r="BI201" s="1720"/>
      <c r="BJ201" s="1720"/>
      <c r="BK201" s="1720"/>
      <c r="BL201" s="1720"/>
      <c r="BM201" s="1720"/>
      <c r="BN201" s="1720"/>
      <c r="BO201" s="1720"/>
      <c r="BP201" s="1720"/>
      <c r="BQ201" s="1720"/>
      <c r="BR201" s="1720"/>
      <c r="BS201" s="1720"/>
      <c r="BT201" s="1720"/>
      <c r="BU201" s="1720"/>
      <c r="BV201" s="1720"/>
      <c r="BW201" s="1720"/>
      <c r="BX201" s="1720"/>
      <c r="BY201" s="1720"/>
      <c r="BZ201" s="1720"/>
      <c r="CA201" s="1720"/>
      <c r="CB201" s="1720"/>
      <c r="CC201" s="1720"/>
      <c r="CD201" s="1720"/>
      <c r="CE201" s="1720"/>
      <c r="CF201" s="1720"/>
      <c r="CG201" s="1720"/>
      <c r="CH201" s="1720"/>
      <c r="CI201" s="1720"/>
      <c r="CJ201" s="1720"/>
      <c r="CK201" s="1720"/>
      <c r="CL201" s="1720"/>
      <c r="CM201" s="1720"/>
      <c r="CN201" s="1720"/>
      <c r="CO201" s="1720"/>
      <c r="CP201" s="1720"/>
      <c r="CQ201" s="1720"/>
      <c r="CR201" s="1720"/>
      <c r="CS201" s="1720"/>
      <c r="CT201" s="1720"/>
      <c r="CU201" s="1720"/>
      <c r="CV201" s="166"/>
      <c r="CW201" s="166"/>
      <c r="CX201" s="166"/>
      <c r="CY201" s="166"/>
      <c r="CZ201" s="166"/>
      <c r="DA201" s="166"/>
    </row>
    <row r="202" spans="1:105" ht="3.2" customHeight="1">
      <c r="A202" s="1169"/>
      <c r="B202" s="1169"/>
      <c r="C202" s="1169"/>
      <c r="D202" s="1715"/>
      <c r="E202" s="1716"/>
      <c r="F202" s="1693"/>
      <c r="G202" s="1135"/>
      <c r="H202" s="1136"/>
      <c r="I202" s="1492"/>
      <c r="J202" s="1135"/>
      <c r="K202" s="1136"/>
      <c r="L202" s="1136"/>
      <c r="M202" s="1136"/>
      <c r="N202" s="1136"/>
      <c r="O202" s="1136"/>
      <c r="P202" s="1136"/>
      <c r="Q202" s="1136"/>
      <c r="R202" s="1136"/>
      <c r="S202" s="1492"/>
      <c r="T202" s="1135"/>
      <c r="U202" s="1136"/>
      <c r="V202" s="1136"/>
      <c r="W202" s="1492"/>
      <c r="X202" s="1135"/>
      <c r="Y202" s="1136"/>
      <c r="Z202" s="1136"/>
      <c r="AA202" s="1136"/>
      <c r="AB202" s="1136"/>
      <c r="AC202" s="1136"/>
      <c r="AD202" s="1136"/>
      <c r="AE202" s="1136"/>
      <c r="AF202" s="1492"/>
      <c r="AG202" s="1654"/>
      <c r="AH202" s="1655"/>
      <c r="AI202" s="1655"/>
      <c r="AJ202" s="1655"/>
      <c r="AK202" s="1656"/>
      <c r="AL202" s="1135"/>
      <c r="AM202" s="1136"/>
      <c r="AN202" s="1136"/>
      <c r="AO202" s="1136"/>
      <c r="AP202" s="1136"/>
      <c r="AQ202" s="1492"/>
      <c r="AR202" s="1622"/>
      <c r="AS202" s="1623"/>
      <c r="AT202" s="1101"/>
      <c r="AU202" s="1522"/>
      <c r="AV202" s="1522"/>
      <c r="AW202" s="1522"/>
      <c r="AX202" s="1102"/>
      <c r="BA202" s="1720"/>
      <c r="BB202" s="1720"/>
      <c r="BC202" s="1720"/>
      <c r="BD202" s="1720"/>
      <c r="BE202" s="1720"/>
      <c r="BF202" s="1720"/>
      <c r="BG202" s="1720"/>
      <c r="BH202" s="1720"/>
      <c r="BI202" s="1720"/>
      <c r="BJ202" s="1720"/>
      <c r="BK202" s="1720"/>
      <c r="BL202" s="1720"/>
      <c r="BM202" s="1720"/>
      <c r="BN202" s="1720"/>
      <c r="BO202" s="1720"/>
      <c r="BP202" s="1720"/>
      <c r="BQ202" s="1720"/>
      <c r="BR202" s="1720"/>
      <c r="BS202" s="1720"/>
      <c r="BT202" s="1720"/>
      <c r="BU202" s="1720"/>
      <c r="BV202" s="1720"/>
      <c r="BW202" s="1720"/>
      <c r="BX202" s="1720"/>
      <c r="BY202" s="1720"/>
      <c r="BZ202" s="1720"/>
      <c r="CA202" s="1720"/>
      <c r="CB202" s="1720"/>
      <c r="CC202" s="1720"/>
      <c r="CD202" s="1720"/>
      <c r="CE202" s="1720"/>
      <c r="CF202" s="1720"/>
      <c r="CG202" s="1720"/>
      <c r="CH202" s="1720"/>
      <c r="CI202" s="1720"/>
      <c r="CJ202" s="1720"/>
      <c r="CK202" s="1720"/>
      <c r="CL202" s="1720"/>
      <c r="CM202" s="1720"/>
      <c r="CN202" s="1720"/>
      <c r="CO202" s="1720"/>
      <c r="CP202" s="1720"/>
      <c r="CQ202" s="1720"/>
      <c r="CR202" s="1720"/>
      <c r="CS202" s="1720"/>
      <c r="CT202" s="1720"/>
      <c r="CU202" s="1720"/>
      <c r="CV202" s="166"/>
      <c r="CW202" s="166"/>
      <c r="CX202" s="166"/>
      <c r="CY202" s="166"/>
      <c r="CZ202" s="166"/>
      <c r="DA202" s="166"/>
    </row>
    <row r="203" spans="1:105" ht="3.2" customHeight="1">
      <c r="A203" s="1169"/>
      <c r="B203" s="1169"/>
      <c r="C203" s="1169"/>
      <c r="D203" s="1715"/>
      <c r="E203" s="1716"/>
      <c r="F203" s="1693"/>
      <c r="G203" s="1133" t="s">
        <v>641</v>
      </c>
      <c r="H203" s="1020"/>
      <c r="I203" s="1020"/>
      <c r="J203" s="1037"/>
      <c r="K203" s="1133" t="str">
        <f>IF(入力シート!AK162&lt;&gt;"",入力シート!AK162,"")</f>
        <v/>
      </c>
      <c r="L203" s="1020" t="str">
        <f>IF(入力シート!AL162&lt;&gt;"",入力シート!AL162,"")</f>
        <v/>
      </c>
      <c r="M203" s="1020"/>
      <c r="N203" s="1020" t="str">
        <f>IF(入力シート!AM162&lt;&gt;"",入力シート!AM162,"")</f>
        <v/>
      </c>
      <c r="O203" s="1020"/>
      <c r="P203" s="1020" t="str">
        <f>IF(入力シート!AN162&lt;&gt;"",入力シート!AN162,"")</f>
        <v/>
      </c>
      <c r="Q203" s="1020" t="str">
        <f>IF(入力シート!AO162&lt;&gt;"",入力シート!AO162,"")</f>
        <v/>
      </c>
      <c r="R203" s="1020" t="str">
        <f>IF(入力シート!AP162&lt;&gt;"",入力シート!AP162,"")</f>
        <v/>
      </c>
      <c r="S203" s="1020" t="str">
        <f>IF(入力シート!AQ162&lt;&gt;"",入力シート!AQ162,"")</f>
        <v/>
      </c>
      <c r="T203" s="1020"/>
      <c r="U203" s="1020" t="str">
        <f>IF(入力シート!AR162&lt;&gt;"",入力シート!AR162,"")</f>
        <v/>
      </c>
      <c r="V203" s="1020"/>
      <c r="W203" s="1020" t="str">
        <f>IF(入力シート!AS162&lt;&gt;"",入力シート!AS162,"")</f>
        <v/>
      </c>
      <c r="X203" s="1020"/>
      <c r="Y203" s="1020" t="str">
        <f>IF(入力シート!AT162&lt;&gt;"",入力シート!AT162,"")</f>
        <v/>
      </c>
      <c r="Z203" s="1020"/>
      <c r="AA203" s="1020" t="str">
        <f>IF(入力シート!AU162&lt;&gt;"",入力シート!AU162,"")</f>
        <v/>
      </c>
      <c r="AB203" s="1020"/>
      <c r="AC203" s="1020" t="str">
        <f>IF(入力シート!AV162&lt;&gt;"",入力シート!AV162,"")</f>
        <v/>
      </c>
      <c r="AD203" s="1020"/>
      <c r="AE203" s="1022"/>
      <c r="AF203" s="1023"/>
      <c r="AG203" s="1023"/>
      <c r="AH203" s="1023"/>
      <c r="AI203" s="1023"/>
      <c r="AJ203" s="1023"/>
      <c r="AK203" s="1023"/>
      <c r="AL203" s="1023"/>
      <c r="AM203" s="1023"/>
      <c r="AN203" s="1023"/>
      <c r="AO203" s="1023"/>
      <c r="AP203" s="1023"/>
      <c r="AQ203" s="1023"/>
      <c r="AR203" s="1023"/>
      <c r="AS203" s="1023"/>
      <c r="AT203" s="1023"/>
      <c r="AU203" s="1023"/>
      <c r="AV203" s="1023"/>
      <c r="AW203" s="1023"/>
      <c r="AX203" s="1024"/>
      <c r="BA203" s="1720"/>
      <c r="BB203" s="1720"/>
      <c r="BC203" s="1720"/>
      <c r="BD203" s="1720"/>
      <c r="BE203" s="1720"/>
      <c r="BF203" s="1720"/>
      <c r="BG203" s="1720"/>
      <c r="BH203" s="1720"/>
      <c r="BI203" s="1720"/>
      <c r="BJ203" s="1720"/>
      <c r="BK203" s="1720"/>
      <c r="BL203" s="1720"/>
      <c r="BM203" s="1720"/>
      <c r="BN203" s="1720"/>
      <c r="BO203" s="1720"/>
      <c r="BP203" s="1720"/>
      <c r="BQ203" s="1720"/>
      <c r="BR203" s="1720"/>
      <c r="BS203" s="1720"/>
      <c r="BT203" s="1720"/>
      <c r="BU203" s="1720"/>
      <c r="BV203" s="1720"/>
      <c r="BW203" s="1720"/>
      <c r="BX203" s="1720"/>
      <c r="BY203" s="1720"/>
      <c r="BZ203" s="1720"/>
      <c r="CA203" s="1720"/>
      <c r="CB203" s="1720"/>
      <c r="CC203" s="1720"/>
      <c r="CD203" s="1720"/>
      <c r="CE203" s="1720"/>
      <c r="CF203" s="1720"/>
      <c r="CG203" s="1720"/>
      <c r="CH203" s="1720"/>
      <c r="CI203" s="1720"/>
      <c r="CJ203" s="1720"/>
      <c r="CK203" s="1720"/>
      <c r="CL203" s="1720"/>
      <c r="CM203" s="1720"/>
      <c r="CN203" s="1720"/>
      <c r="CO203" s="1720"/>
      <c r="CP203" s="1720"/>
      <c r="CQ203" s="1720"/>
      <c r="CR203" s="1720"/>
      <c r="CS203" s="1720"/>
      <c r="CT203" s="1720"/>
      <c r="CU203" s="1720"/>
      <c r="CV203" s="166"/>
      <c r="CW203" s="166"/>
      <c r="CX203" s="166"/>
      <c r="CY203" s="166"/>
      <c r="CZ203" s="166"/>
      <c r="DA203" s="166"/>
    </row>
    <row r="204" spans="1:105" ht="3.2" customHeight="1">
      <c r="A204" s="1169"/>
      <c r="B204" s="1169"/>
      <c r="C204" s="1169"/>
      <c r="D204" s="1715"/>
      <c r="E204" s="1716"/>
      <c r="F204" s="1693"/>
      <c r="G204" s="1134"/>
      <c r="H204" s="1021"/>
      <c r="I204" s="1021"/>
      <c r="J204" s="1132"/>
      <c r="K204" s="1134"/>
      <c r="L204" s="1021"/>
      <c r="M204" s="1021"/>
      <c r="N204" s="1021"/>
      <c r="O204" s="1021"/>
      <c r="P204" s="1021"/>
      <c r="Q204" s="1021"/>
      <c r="R204" s="1021"/>
      <c r="S204" s="1021"/>
      <c r="T204" s="1021"/>
      <c r="U204" s="1021"/>
      <c r="V204" s="1021"/>
      <c r="W204" s="1021"/>
      <c r="X204" s="1021"/>
      <c r="Y204" s="1021"/>
      <c r="Z204" s="1021"/>
      <c r="AA204" s="1021"/>
      <c r="AB204" s="1021"/>
      <c r="AC204" s="1021"/>
      <c r="AD204" s="1021"/>
      <c r="AE204" s="1025"/>
      <c r="AF204" s="1026"/>
      <c r="AG204" s="1026"/>
      <c r="AH204" s="1026"/>
      <c r="AI204" s="1026"/>
      <c r="AJ204" s="1026"/>
      <c r="AK204" s="1026"/>
      <c r="AL204" s="1026"/>
      <c r="AM204" s="1026"/>
      <c r="AN204" s="1026"/>
      <c r="AO204" s="1026"/>
      <c r="AP204" s="1026"/>
      <c r="AQ204" s="1026"/>
      <c r="AR204" s="1026"/>
      <c r="AS204" s="1026"/>
      <c r="AT204" s="1026"/>
      <c r="AU204" s="1026"/>
      <c r="AV204" s="1026"/>
      <c r="AW204" s="1026"/>
      <c r="AX204" s="1027"/>
      <c r="BA204" s="1720"/>
      <c r="BB204" s="1720"/>
      <c r="BC204" s="1720"/>
      <c r="BD204" s="1720"/>
      <c r="BE204" s="1720"/>
      <c r="BF204" s="1720"/>
      <c r="BG204" s="1720"/>
      <c r="BH204" s="1720"/>
      <c r="BI204" s="1720"/>
      <c r="BJ204" s="1720"/>
      <c r="BK204" s="1720"/>
      <c r="BL204" s="1720"/>
      <c r="BM204" s="1720"/>
      <c r="BN204" s="1720"/>
      <c r="BO204" s="1720"/>
      <c r="BP204" s="1720"/>
      <c r="BQ204" s="1720"/>
      <c r="BR204" s="1720"/>
      <c r="BS204" s="1720"/>
      <c r="BT204" s="1720"/>
      <c r="BU204" s="1720"/>
      <c r="BV204" s="1720"/>
      <c r="BW204" s="1720"/>
      <c r="BX204" s="1720"/>
      <c r="BY204" s="1720"/>
      <c r="BZ204" s="1720"/>
      <c r="CA204" s="1720"/>
      <c r="CB204" s="1720"/>
      <c r="CC204" s="1720"/>
      <c r="CD204" s="1720"/>
      <c r="CE204" s="1720"/>
      <c r="CF204" s="1720"/>
      <c r="CG204" s="1720"/>
      <c r="CH204" s="1720"/>
      <c r="CI204" s="1720"/>
      <c r="CJ204" s="1720"/>
      <c r="CK204" s="1720"/>
      <c r="CL204" s="1720"/>
      <c r="CM204" s="1720"/>
      <c r="CN204" s="1720"/>
      <c r="CO204" s="1720"/>
      <c r="CP204" s="1720"/>
      <c r="CQ204" s="1720"/>
      <c r="CR204" s="1720"/>
      <c r="CS204" s="1720"/>
      <c r="CT204" s="1720"/>
      <c r="CU204" s="1720"/>
      <c r="CV204" s="166"/>
      <c r="CW204" s="166"/>
      <c r="CX204" s="166"/>
      <c r="CY204" s="166"/>
      <c r="CZ204" s="166"/>
      <c r="DA204" s="166"/>
    </row>
    <row r="205" spans="1:105" ht="3.2" customHeight="1">
      <c r="A205" s="1169"/>
      <c r="B205" s="1169"/>
      <c r="C205" s="1169"/>
      <c r="D205" s="1715"/>
      <c r="E205" s="1716"/>
      <c r="F205" s="1693"/>
      <c r="G205" s="1134"/>
      <c r="H205" s="1021"/>
      <c r="I205" s="1021"/>
      <c r="J205" s="1132"/>
      <c r="K205" s="1134"/>
      <c r="L205" s="1021"/>
      <c r="M205" s="1021"/>
      <c r="N205" s="1021"/>
      <c r="O205" s="1021"/>
      <c r="P205" s="1021"/>
      <c r="Q205" s="1021"/>
      <c r="R205" s="1021"/>
      <c r="S205" s="1021"/>
      <c r="T205" s="1021"/>
      <c r="U205" s="1021"/>
      <c r="V205" s="1021"/>
      <c r="W205" s="1021"/>
      <c r="X205" s="1021"/>
      <c r="Y205" s="1021"/>
      <c r="Z205" s="1021"/>
      <c r="AA205" s="1021"/>
      <c r="AB205" s="1021"/>
      <c r="AC205" s="1021"/>
      <c r="AD205" s="1021"/>
      <c r="AE205" s="1025"/>
      <c r="AF205" s="1026"/>
      <c r="AG205" s="1026"/>
      <c r="AH205" s="1026"/>
      <c r="AI205" s="1026"/>
      <c r="AJ205" s="1026"/>
      <c r="AK205" s="1026"/>
      <c r="AL205" s="1026"/>
      <c r="AM205" s="1026"/>
      <c r="AN205" s="1026"/>
      <c r="AO205" s="1026"/>
      <c r="AP205" s="1026"/>
      <c r="AQ205" s="1026"/>
      <c r="AR205" s="1026"/>
      <c r="AS205" s="1026"/>
      <c r="AT205" s="1026"/>
      <c r="AU205" s="1026"/>
      <c r="AV205" s="1026"/>
      <c r="AW205" s="1026"/>
      <c r="AX205" s="1027"/>
      <c r="BA205" s="1730"/>
      <c r="BB205" s="1730"/>
      <c r="BC205" s="1730"/>
      <c r="BD205" s="1730"/>
      <c r="BE205" s="1730"/>
      <c r="BF205" s="1730"/>
      <c r="BG205" s="1730"/>
      <c r="BH205" s="1730"/>
      <c r="BI205" s="1730"/>
      <c r="BJ205" s="1730"/>
      <c r="BK205" s="1730"/>
      <c r="BL205" s="1730"/>
      <c r="BM205" s="1730"/>
      <c r="BN205" s="1730"/>
      <c r="BO205" s="1730"/>
      <c r="BP205" s="1730"/>
      <c r="BQ205" s="1730"/>
      <c r="BR205" s="1730"/>
      <c r="BS205" s="1730"/>
      <c r="BT205" s="1730"/>
      <c r="BU205" s="1730"/>
      <c r="BV205" s="1730"/>
      <c r="BW205" s="1730"/>
      <c r="BX205" s="1730"/>
      <c r="BY205" s="1730"/>
      <c r="BZ205" s="1730"/>
      <c r="CA205" s="1730"/>
      <c r="CB205" s="1730"/>
      <c r="CC205" s="1730"/>
      <c r="CD205" s="1730"/>
      <c r="CE205" s="316"/>
      <c r="CF205" s="316"/>
      <c r="CG205" s="314"/>
      <c r="CH205" s="314"/>
      <c r="CI205" s="314"/>
      <c r="CJ205" s="314"/>
      <c r="CK205" s="314"/>
      <c r="CL205" s="314"/>
      <c r="CM205" s="314"/>
      <c r="CN205" s="314"/>
      <c r="CO205" s="314"/>
      <c r="CP205" s="314"/>
      <c r="CQ205" s="314"/>
      <c r="CR205" s="314"/>
      <c r="CS205" s="314"/>
      <c r="CT205" s="314"/>
      <c r="CU205" s="314"/>
      <c r="CV205" s="166"/>
    </row>
    <row r="206" spans="1:105" ht="3.2" customHeight="1">
      <c r="A206" s="1169"/>
      <c r="B206" s="1169"/>
      <c r="C206" s="1169"/>
      <c r="D206" s="1717"/>
      <c r="E206" s="1718"/>
      <c r="F206" s="1694"/>
      <c r="G206" s="1135"/>
      <c r="H206" s="1136"/>
      <c r="I206" s="1136"/>
      <c r="J206" s="1492"/>
      <c r="K206" s="352"/>
      <c r="L206" s="1512"/>
      <c r="M206" s="1512"/>
      <c r="N206" s="1512"/>
      <c r="O206" s="1512"/>
      <c r="P206" s="353"/>
      <c r="Q206" s="351"/>
      <c r="R206" s="352"/>
      <c r="S206" s="1512"/>
      <c r="T206" s="1512"/>
      <c r="U206" s="1512"/>
      <c r="V206" s="1513"/>
      <c r="W206" s="1492"/>
      <c r="X206" s="1512"/>
      <c r="Y206" s="1512"/>
      <c r="Z206" s="1512"/>
      <c r="AA206" s="1512"/>
      <c r="AB206" s="1512"/>
      <c r="AC206" s="1512"/>
      <c r="AD206" s="1135"/>
      <c r="AE206" s="1028"/>
      <c r="AF206" s="1029"/>
      <c r="AG206" s="1029"/>
      <c r="AH206" s="1029"/>
      <c r="AI206" s="1029"/>
      <c r="AJ206" s="1029"/>
      <c r="AK206" s="1029"/>
      <c r="AL206" s="1029"/>
      <c r="AM206" s="1029"/>
      <c r="AN206" s="1029"/>
      <c r="AO206" s="1029"/>
      <c r="AP206" s="1029"/>
      <c r="AQ206" s="1029"/>
      <c r="AR206" s="1029"/>
      <c r="AS206" s="1029"/>
      <c r="AT206" s="1029"/>
      <c r="AU206" s="1029"/>
      <c r="AV206" s="1029"/>
      <c r="AW206" s="1029"/>
      <c r="AX206" s="1030"/>
      <c r="BA206" s="1730"/>
      <c r="BB206" s="1730"/>
      <c r="BC206" s="1730"/>
      <c r="BD206" s="1730"/>
      <c r="BE206" s="1730"/>
      <c r="BF206" s="1730"/>
      <c r="BG206" s="1730"/>
      <c r="BH206" s="1730"/>
      <c r="BI206" s="1730"/>
      <c r="BJ206" s="1730"/>
      <c r="BK206" s="1730"/>
      <c r="BL206" s="1730"/>
      <c r="BM206" s="1730"/>
      <c r="BN206" s="1730"/>
      <c r="BO206" s="1730"/>
      <c r="BP206" s="1730"/>
      <c r="BQ206" s="1730"/>
      <c r="BR206" s="1730"/>
      <c r="BS206" s="1730"/>
      <c r="BT206" s="1730"/>
      <c r="BU206" s="1730"/>
      <c r="BV206" s="1730"/>
      <c r="BW206" s="1730"/>
      <c r="BX206" s="1730"/>
      <c r="BY206" s="1730"/>
      <c r="BZ206" s="1730"/>
      <c r="CA206" s="1730"/>
      <c r="CB206" s="1730"/>
      <c r="CC206" s="1730"/>
      <c r="CD206" s="1730"/>
      <c r="CE206" s="316"/>
      <c r="CF206" s="316"/>
      <c r="CG206" s="1181"/>
      <c r="CH206" s="1181"/>
      <c r="CI206" s="1181"/>
      <c r="CJ206" s="1181"/>
      <c r="CK206" s="1181"/>
      <c r="CL206" s="1181"/>
      <c r="CM206" s="1181"/>
      <c r="CN206" s="1181"/>
      <c r="CO206" s="1181"/>
      <c r="CP206" s="1181"/>
      <c r="CQ206" s="1181"/>
      <c r="CR206" s="1181"/>
      <c r="CS206" s="1181"/>
      <c r="CT206" s="1181"/>
      <c r="CU206" s="1181"/>
      <c r="CV206" s="166"/>
    </row>
    <row r="207" spans="1:105" ht="3.95" customHeight="1">
      <c r="D207" s="1695" t="s">
        <v>302</v>
      </c>
      <c r="E207" s="1695"/>
      <c r="F207" s="1695"/>
      <c r="G207" s="1695"/>
      <c r="H207" s="1695"/>
      <c r="I207" s="1695"/>
      <c r="J207" s="1695"/>
      <c r="K207" s="1695"/>
      <c r="L207" s="1695"/>
      <c r="M207" s="1695"/>
      <c r="N207" s="1695"/>
      <c r="O207" s="1695"/>
      <c r="P207" s="1695"/>
      <c r="Q207" s="1695"/>
      <c r="R207" s="1695"/>
      <c r="S207" s="1695"/>
      <c r="T207" s="1695"/>
      <c r="U207" s="1695"/>
      <c r="V207" s="1695"/>
      <c r="W207" s="1695"/>
      <c r="X207" s="1695"/>
      <c r="Y207" s="1695"/>
      <c r="Z207" s="1695"/>
      <c r="AA207" s="1695"/>
      <c r="AB207" s="1695"/>
      <c r="AC207" s="1695"/>
      <c r="AD207" s="1695"/>
      <c r="AE207" s="1695"/>
      <c r="AF207" s="1696"/>
      <c r="AG207" s="1699" t="s">
        <v>43</v>
      </c>
      <c r="AH207" s="1700"/>
      <c r="AI207" s="1700"/>
      <c r="AJ207" s="1700"/>
      <c r="AK207" s="1700"/>
      <c r="AL207" s="1700"/>
      <c r="AM207" s="1701"/>
      <c r="AN207" s="1045">
        <f>SUM(AN137,AN148,AN159,AN170)</f>
        <v>0</v>
      </c>
      <c r="AO207" s="893"/>
      <c r="AP207" s="893"/>
      <c r="AQ207" s="893"/>
      <c r="AR207" s="893"/>
      <c r="AS207" s="893"/>
      <c r="AT207" s="893"/>
      <c r="AU207" s="893"/>
      <c r="AV207" s="1049" t="s">
        <v>974</v>
      </c>
      <c r="AW207" s="1049"/>
      <c r="AX207" s="1050"/>
      <c r="BA207" s="1730"/>
      <c r="BB207" s="1730"/>
      <c r="BC207" s="1730"/>
      <c r="BD207" s="1730"/>
      <c r="BE207" s="1730"/>
      <c r="BF207" s="1730"/>
      <c r="BG207" s="1730"/>
      <c r="BH207" s="1730"/>
      <c r="BI207" s="1730"/>
      <c r="BJ207" s="1730"/>
      <c r="BK207" s="1730"/>
      <c r="BL207" s="1730"/>
      <c r="BM207" s="1730"/>
      <c r="BN207" s="1730"/>
      <c r="BO207" s="1730"/>
      <c r="BP207" s="1730"/>
      <c r="BQ207" s="1730"/>
      <c r="BR207" s="1730"/>
      <c r="BS207" s="1730"/>
      <c r="BT207" s="1730"/>
      <c r="BU207" s="1730"/>
      <c r="BV207" s="1730"/>
      <c r="BW207" s="1730"/>
      <c r="BX207" s="1730"/>
      <c r="BY207" s="1730"/>
      <c r="BZ207" s="1730"/>
      <c r="CA207" s="1730"/>
      <c r="CB207" s="1730"/>
      <c r="CC207" s="1730"/>
      <c r="CD207" s="1730"/>
      <c r="CE207" s="316"/>
      <c r="CF207" s="316"/>
      <c r="CG207" s="1181"/>
      <c r="CH207" s="1181"/>
      <c r="CI207" s="1181"/>
      <c r="CJ207" s="1181"/>
      <c r="CK207" s="1181"/>
      <c r="CL207" s="1181"/>
      <c r="CM207" s="1181"/>
      <c r="CN207" s="1181"/>
      <c r="CO207" s="1181"/>
      <c r="CP207" s="1181"/>
      <c r="CQ207" s="1181"/>
      <c r="CR207" s="1181"/>
      <c r="CS207" s="1181"/>
      <c r="CT207" s="1181"/>
      <c r="CU207" s="1181"/>
      <c r="CV207" s="166"/>
    </row>
    <row r="208" spans="1:105" ht="3.95" customHeight="1">
      <c r="D208" s="1697"/>
      <c r="E208" s="1697"/>
      <c r="F208" s="1697"/>
      <c r="G208" s="1697"/>
      <c r="H208" s="1697"/>
      <c r="I208" s="1697"/>
      <c r="J208" s="1697"/>
      <c r="K208" s="1697"/>
      <c r="L208" s="1697"/>
      <c r="M208" s="1697"/>
      <c r="N208" s="1697"/>
      <c r="O208" s="1697"/>
      <c r="P208" s="1697"/>
      <c r="Q208" s="1697"/>
      <c r="R208" s="1697"/>
      <c r="S208" s="1697"/>
      <c r="T208" s="1697"/>
      <c r="U208" s="1697"/>
      <c r="V208" s="1697"/>
      <c r="W208" s="1697"/>
      <c r="X208" s="1697"/>
      <c r="Y208" s="1697"/>
      <c r="Z208" s="1697"/>
      <c r="AA208" s="1697"/>
      <c r="AB208" s="1697"/>
      <c r="AC208" s="1697"/>
      <c r="AD208" s="1697"/>
      <c r="AE208" s="1697"/>
      <c r="AF208" s="1698"/>
      <c r="AG208" s="1523"/>
      <c r="AH208" s="1524"/>
      <c r="AI208" s="1524"/>
      <c r="AJ208" s="1524"/>
      <c r="AK208" s="1524"/>
      <c r="AL208" s="1524"/>
      <c r="AM208" s="1525"/>
      <c r="AN208" s="1046"/>
      <c r="AO208" s="1047"/>
      <c r="AP208" s="1047"/>
      <c r="AQ208" s="1047"/>
      <c r="AR208" s="1047"/>
      <c r="AS208" s="1047"/>
      <c r="AT208" s="1047"/>
      <c r="AU208" s="1047"/>
      <c r="AV208" s="1051"/>
      <c r="AW208" s="1051"/>
      <c r="AX208" s="1052"/>
      <c r="BA208" s="1730"/>
      <c r="BB208" s="1730"/>
      <c r="BC208" s="1730"/>
      <c r="BD208" s="1730"/>
      <c r="BE208" s="1730"/>
      <c r="BF208" s="1730"/>
      <c r="BG208" s="1730"/>
      <c r="BH208" s="1730"/>
      <c r="BI208" s="1730"/>
      <c r="BJ208" s="1730"/>
      <c r="BK208" s="1730"/>
      <c r="BL208" s="1730"/>
      <c r="BM208" s="1730"/>
      <c r="BN208" s="1730"/>
      <c r="BO208" s="1730"/>
      <c r="BP208" s="1730"/>
      <c r="BQ208" s="1730"/>
      <c r="BR208" s="1730"/>
      <c r="BS208" s="1730"/>
      <c r="BT208" s="1730"/>
      <c r="BU208" s="1730"/>
      <c r="BV208" s="1730"/>
      <c r="BW208" s="1730"/>
      <c r="BX208" s="1730"/>
      <c r="BY208" s="1730"/>
      <c r="BZ208" s="1730"/>
      <c r="CA208" s="1730"/>
      <c r="CB208" s="1730"/>
      <c r="CC208" s="1730"/>
      <c r="CD208" s="1730"/>
      <c r="CE208" s="316"/>
      <c r="CF208" s="316"/>
      <c r="CG208" s="1181"/>
      <c r="CH208" s="1181"/>
      <c r="CI208" s="1181"/>
      <c r="CJ208" s="1181"/>
      <c r="CK208" s="1181"/>
      <c r="CL208" s="1181"/>
      <c r="CM208" s="1181"/>
      <c r="CN208" s="1181"/>
      <c r="CO208" s="1181"/>
      <c r="CP208" s="1181"/>
      <c r="CQ208" s="1181"/>
      <c r="CR208" s="1181"/>
      <c r="CS208" s="1181"/>
      <c r="CT208" s="1181"/>
      <c r="CU208" s="1181"/>
      <c r="CV208" s="166"/>
    </row>
    <row r="209" spans="4:106" ht="3.95" customHeight="1">
      <c r="D209" s="1697"/>
      <c r="E209" s="1697"/>
      <c r="F209" s="1697"/>
      <c r="G209" s="1697"/>
      <c r="H209" s="1697"/>
      <c r="I209" s="1697"/>
      <c r="J209" s="1697"/>
      <c r="K209" s="1697"/>
      <c r="L209" s="1697"/>
      <c r="M209" s="1697"/>
      <c r="N209" s="1697"/>
      <c r="O209" s="1697"/>
      <c r="P209" s="1697"/>
      <c r="Q209" s="1697"/>
      <c r="R209" s="1697"/>
      <c r="S209" s="1697"/>
      <c r="T209" s="1697"/>
      <c r="U209" s="1697"/>
      <c r="V209" s="1697"/>
      <c r="W209" s="1697"/>
      <c r="X209" s="1697"/>
      <c r="Y209" s="1697"/>
      <c r="Z209" s="1697"/>
      <c r="AA209" s="1697"/>
      <c r="AB209" s="1697"/>
      <c r="AC209" s="1697"/>
      <c r="AD209" s="1697"/>
      <c r="AE209" s="1697"/>
      <c r="AF209" s="1698"/>
      <c r="AG209" s="1523"/>
      <c r="AH209" s="1524"/>
      <c r="AI209" s="1524"/>
      <c r="AJ209" s="1524"/>
      <c r="AK209" s="1524"/>
      <c r="AL209" s="1524"/>
      <c r="AM209" s="1525"/>
      <c r="AN209" s="1046"/>
      <c r="AO209" s="1047"/>
      <c r="AP209" s="1047"/>
      <c r="AQ209" s="1047"/>
      <c r="AR209" s="1047"/>
      <c r="AS209" s="1047"/>
      <c r="AT209" s="1047"/>
      <c r="AU209" s="1047"/>
      <c r="AV209" s="1051"/>
      <c r="AW209" s="1051"/>
      <c r="AX209" s="1052"/>
      <c r="BA209" s="1730"/>
      <c r="BB209" s="1730"/>
      <c r="BC209" s="1730"/>
      <c r="BD209" s="1730"/>
      <c r="BE209" s="1730"/>
      <c r="BF209" s="1730"/>
      <c r="BG209" s="1730"/>
      <c r="BH209" s="1730"/>
      <c r="BI209" s="1730"/>
      <c r="BJ209" s="1730"/>
      <c r="BK209" s="1730"/>
      <c r="BL209" s="1730"/>
      <c r="BM209" s="1730"/>
      <c r="BN209" s="1730"/>
      <c r="BO209" s="1730"/>
      <c r="BP209" s="1730"/>
      <c r="BQ209" s="1730"/>
      <c r="BR209" s="1730"/>
      <c r="BS209" s="1730"/>
      <c r="BT209" s="1730"/>
      <c r="BU209" s="1730"/>
      <c r="BV209" s="1730"/>
      <c r="BW209" s="1730"/>
      <c r="BX209" s="1730"/>
      <c r="BY209" s="1730"/>
      <c r="BZ209" s="1730"/>
      <c r="CA209" s="1730"/>
      <c r="CB209" s="1730"/>
      <c r="CC209" s="1730"/>
      <c r="CD209" s="1730"/>
      <c r="CE209" s="316"/>
      <c r="CF209" s="316"/>
      <c r="CG209" s="1181"/>
      <c r="CH209" s="1181"/>
      <c r="CI209" s="1181"/>
      <c r="CJ209" s="1181"/>
      <c r="CK209" s="1181"/>
      <c r="CL209" s="1181"/>
      <c r="CM209" s="1181"/>
      <c r="CN209" s="1181"/>
      <c r="CO209" s="1181"/>
      <c r="CP209" s="1181"/>
      <c r="CQ209" s="1181"/>
      <c r="CR209" s="1181"/>
      <c r="CS209" s="1181"/>
      <c r="CT209" s="1181"/>
      <c r="CU209" s="1181"/>
      <c r="CV209" s="166"/>
    </row>
    <row r="210" spans="4:106" ht="3.95" customHeight="1">
      <c r="D210" s="1697"/>
      <c r="E210" s="1697"/>
      <c r="F210" s="1697"/>
      <c r="G210" s="1697"/>
      <c r="H210" s="1697"/>
      <c r="I210" s="1697"/>
      <c r="J210" s="1697"/>
      <c r="K210" s="1697"/>
      <c r="L210" s="1697"/>
      <c r="M210" s="1697"/>
      <c r="N210" s="1697"/>
      <c r="O210" s="1697"/>
      <c r="P210" s="1697"/>
      <c r="Q210" s="1697"/>
      <c r="R210" s="1697"/>
      <c r="S210" s="1697"/>
      <c r="T210" s="1697"/>
      <c r="U210" s="1697"/>
      <c r="V210" s="1697"/>
      <c r="W210" s="1697"/>
      <c r="X210" s="1697"/>
      <c r="Y210" s="1697"/>
      <c r="Z210" s="1697"/>
      <c r="AA210" s="1697"/>
      <c r="AB210" s="1697"/>
      <c r="AC210" s="1697"/>
      <c r="AD210" s="1697"/>
      <c r="AE210" s="1697"/>
      <c r="AF210" s="1698"/>
      <c r="AG210" s="1523"/>
      <c r="AH210" s="1524"/>
      <c r="AI210" s="1524"/>
      <c r="AJ210" s="1524"/>
      <c r="AK210" s="1524"/>
      <c r="AL210" s="1524"/>
      <c r="AM210" s="1525"/>
      <c r="AN210" s="1046"/>
      <c r="AO210" s="1047"/>
      <c r="AP210" s="1047"/>
      <c r="AQ210" s="1047"/>
      <c r="AR210" s="1047"/>
      <c r="AS210" s="1047"/>
      <c r="AT210" s="1047"/>
      <c r="AU210" s="1047"/>
      <c r="AV210" s="1051"/>
      <c r="AW210" s="1051"/>
      <c r="AX210" s="1052"/>
      <c r="BA210" s="386"/>
      <c r="BB210" s="386"/>
      <c r="BC210" s="385"/>
      <c r="BD210" s="385"/>
      <c r="BE210" s="385"/>
      <c r="BF210" s="385"/>
      <c r="BG210" s="385"/>
      <c r="BH210" s="385"/>
      <c r="BI210" s="385"/>
      <c r="BJ210" s="385"/>
      <c r="BK210" s="385"/>
      <c r="BL210" s="385"/>
      <c r="BM210" s="385"/>
      <c r="BN210" s="385"/>
      <c r="BO210" s="385"/>
      <c r="BP210" s="385"/>
      <c r="BQ210" s="385"/>
      <c r="BR210" s="385"/>
      <c r="BS210" s="385"/>
      <c r="BT210" s="385"/>
      <c r="BU210" s="385"/>
      <c r="BV210" s="385"/>
      <c r="BW210" s="385"/>
      <c r="BX210" s="385"/>
      <c r="BY210" s="385"/>
      <c r="BZ210" s="385"/>
      <c r="CA210" s="385"/>
      <c r="CB210" s="385"/>
      <c r="CC210" s="385"/>
      <c r="CD210" s="385"/>
      <c r="CE210" s="385"/>
      <c r="CF210" s="385"/>
      <c r="CG210" s="385"/>
      <c r="CH210" s="385"/>
      <c r="CI210" s="385"/>
      <c r="CJ210" s="385"/>
      <c r="CK210" s="385"/>
      <c r="CL210" s="385"/>
      <c r="CM210" s="385"/>
      <c r="CN210" s="385"/>
      <c r="CO210" s="385"/>
      <c r="CP210" s="385"/>
      <c r="CQ210" s="385"/>
      <c r="CR210" s="385"/>
      <c r="CS210" s="385"/>
      <c r="CT210" s="385"/>
      <c r="CU210" s="385"/>
      <c r="CV210" s="166"/>
    </row>
    <row r="211" spans="4:106" ht="3.95" customHeight="1">
      <c r="D211" s="1697"/>
      <c r="E211" s="1697"/>
      <c r="F211" s="1697"/>
      <c r="G211" s="1697"/>
      <c r="H211" s="1697"/>
      <c r="I211" s="1697"/>
      <c r="J211" s="1697"/>
      <c r="K211" s="1697"/>
      <c r="L211" s="1697"/>
      <c r="M211" s="1697"/>
      <c r="N211" s="1697"/>
      <c r="O211" s="1697"/>
      <c r="P211" s="1697"/>
      <c r="Q211" s="1697"/>
      <c r="R211" s="1697"/>
      <c r="S211" s="1697"/>
      <c r="T211" s="1697"/>
      <c r="U211" s="1697"/>
      <c r="V211" s="1697"/>
      <c r="W211" s="1697"/>
      <c r="X211" s="1697"/>
      <c r="Y211" s="1697"/>
      <c r="Z211" s="1697"/>
      <c r="AA211" s="1697"/>
      <c r="AB211" s="1697"/>
      <c r="AC211" s="1697"/>
      <c r="AD211" s="1697"/>
      <c r="AE211" s="1697"/>
      <c r="AF211" s="1698"/>
      <c r="AG211" s="1526"/>
      <c r="AH211" s="1527"/>
      <c r="AI211" s="1527"/>
      <c r="AJ211" s="1527"/>
      <c r="AK211" s="1527"/>
      <c r="AL211" s="1527"/>
      <c r="AM211" s="1528"/>
      <c r="AN211" s="1048"/>
      <c r="AO211" s="1014"/>
      <c r="AP211" s="1014"/>
      <c r="AQ211" s="1014"/>
      <c r="AR211" s="1014"/>
      <c r="AS211" s="1014"/>
      <c r="AT211" s="1014"/>
      <c r="AU211" s="1014"/>
      <c r="AV211" s="1053"/>
      <c r="AW211" s="1053"/>
      <c r="AX211" s="1054"/>
      <c r="BA211" s="1728" t="s">
        <v>784</v>
      </c>
      <c r="BB211" s="1728"/>
      <c r="BC211" s="1728"/>
      <c r="BD211" s="1728"/>
      <c r="BE211" s="1728"/>
      <c r="BF211" s="1728"/>
      <c r="BG211" s="1728"/>
      <c r="BH211" s="1728"/>
      <c r="BI211" s="1728"/>
      <c r="BJ211" s="1728"/>
      <c r="BK211" s="1728"/>
      <c r="BL211" s="1728"/>
      <c r="BM211" s="1728"/>
      <c r="BN211" s="1728"/>
      <c r="BO211" s="1728"/>
      <c r="BP211" s="1728"/>
      <c r="BQ211" s="1728"/>
      <c r="BR211" s="1728"/>
      <c r="BS211" s="1728"/>
      <c r="BT211" s="1728"/>
      <c r="BU211" s="1728"/>
      <c r="BV211" s="1728"/>
      <c r="BW211" s="1728"/>
      <c r="BX211" s="1728"/>
      <c r="BY211" s="1728"/>
      <c r="BZ211" s="1728"/>
      <c r="CA211" s="1728"/>
      <c r="CB211" s="1728"/>
      <c r="CC211" s="1728"/>
      <c r="CD211" s="1728"/>
      <c r="CE211" s="1728"/>
      <c r="CF211" s="1728"/>
      <c r="CG211" s="1728"/>
      <c r="CH211" s="1728"/>
      <c r="CI211" s="1728"/>
      <c r="CJ211" s="1728"/>
      <c r="CK211" s="1728"/>
      <c r="CL211" s="1728"/>
      <c r="CM211" s="1728"/>
      <c r="CN211" s="1728"/>
      <c r="CO211" s="1728"/>
      <c r="CP211" s="1728"/>
      <c r="CQ211" s="1728"/>
      <c r="CR211" s="385"/>
      <c r="CS211" s="385"/>
      <c r="CT211" s="385"/>
      <c r="CU211" s="385"/>
      <c r="CV211" s="166"/>
      <c r="CW211" s="166"/>
      <c r="CX211" s="166"/>
      <c r="CY211" s="166"/>
      <c r="CZ211" s="166"/>
      <c r="DA211" s="166"/>
    </row>
    <row r="212" spans="4:106" ht="5.25" customHeight="1">
      <c r="D212" s="1170" t="s">
        <v>811</v>
      </c>
      <c r="E212" s="1171"/>
      <c r="F212" s="84"/>
      <c r="G212" s="84"/>
      <c r="H212" s="84"/>
      <c r="I212" s="84"/>
      <c r="J212" s="1068" t="s">
        <v>10</v>
      </c>
      <c r="K212" s="1068"/>
      <c r="L212" s="1068"/>
      <c r="M212" s="1068"/>
      <c r="N212" s="1068"/>
      <c r="O212" s="1068"/>
      <c r="P212" s="1068"/>
      <c r="Q212" s="1068"/>
      <c r="R212" s="1068"/>
      <c r="S212" s="1068"/>
      <c r="T212" s="1711" t="s">
        <v>11</v>
      </c>
      <c r="U212" s="1711"/>
      <c r="V212" s="1711"/>
      <c r="W212" s="1711"/>
      <c r="X212" s="1711"/>
      <c r="Y212" s="1711"/>
      <c r="Z212" s="1711"/>
      <c r="AA212" s="1711"/>
      <c r="AB212" s="1711"/>
      <c r="AC212" s="1711"/>
      <c r="AD212" s="1711"/>
      <c r="AE212" s="1711"/>
      <c r="AF212" s="1711"/>
      <c r="AG212" s="1711"/>
      <c r="AH212" s="1711"/>
      <c r="AI212" s="1712" t="s">
        <v>12</v>
      </c>
      <c r="AJ212" s="1712"/>
      <c r="AK212" s="1712"/>
      <c r="AL212" s="1712"/>
      <c r="AM212" s="1712"/>
      <c r="AN212" s="1712"/>
      <c r="AO212" s="1712"/>
      <c r="AP212" s="1712"/>
      <c r="AQ212" s="1712"/>
      <c r="AR212" s="1712"/>
      <c r="AS212" s="1712"/>
      <c r="AT212" s="1712"/>
      <c r="AU212" s="1712"/>
      <c r="AV212" s="1712"/>
      <c r="AW212" s="1712"/>
      <c r="AX212" s="1712"/>
      <c r="BA212" s="1728"/>
      <c r="BB212" s="1728"/>
      <c r="BC212" s="1728"/>
      <c r="BD212" s="1728"/>
      <c r="BE212" s="1728"/>
      <c r="BF212" s="1728"/>
      <c r="BG212" s="1728"/>
      <c r="BH212" s="1728"/>
      <c r="BI212" s="1728"/>
      <c r="BJ212" s="1728"/>
      <c r="BK212" s="1728"/>
      <c r="BL212" s="1728"/>
      <c r="BM212" s="1728"/>
      <c r="BN212" s="1728"/>
      <c r="BO212" s="1728"/>
      <c r="BP212" s="1728"/>
      <c r="BQ212" s="1728"/>
      <c r="BR212" s="1728"/>
      <c r="BS212" s="1728"/>
      <c r="BT212" s="1728"/>
      <c r="BU212" s="1728"/>
      <c r="BV212" s="1728"/>
      <c r="BW212" s="1728"/>
      <c r="BX212" s="1728"/>
      <c r="BY212" s="1728"/>
      <c r="BZ212" s="1728"/>
      <c r="CA212" s="1728"/>
      <c r="CB212" s="1728"/>
      <c r="CC212" s="1728"/>
      <c r="CD212" s="1728"/>
      <c r="CE212" s="1728"/>
      <c r="CF212" s="1728"/>
      <c r="CG212" s="1728"/>
      <c r="CH212" s="1728"/>
      <c r="CI212" s="1728"/>
      <c r="CJ212" s="1728"/>
      <c r="CK212" s="1728"/>
      <c r="CL212" s="1728"/>
      <c r="CM212" s="1728"/>
      <c r="CN212" s="1728"/>
      <c r="CO212" s="1728"/>
      <c r="CP212" s="1728"/>
      <c r="CQ212" s="1728"/>
      <c r="CR212" s="319"/>
      <c r="CS212" s="319"/>
      <c r="CT212" s="319"/>
      <c r="CU212" s="319"/>
      <c r="CV212" s="377"/>
      <c r="CW212" s="377"/>
      <c r="CX212" s="377"/>
      <c r="CY212" s="377"/>
      <c r="CZ212" s="377"/>
      <c r="DA212" s="377"/>
      <c r="DB212" s="257"/>
    </row>
    <row r="213" spans="4:106" ht="5.25" customHeight="1">
      <c r="D213" s="1172"/>
      <c r="E213" s="1173"/>
      <c r="F213" s="257"/>
      <c r="G213" s="257"/>
      <c r="H213" s="257"/>
      <c r="I213" s="257"/>
      <c r="J213" s="1068"/>
      <c r="K213" s="1068"/>
      <c r="L213" s="1068"/>
      <c r="M213" s="1068"/>
      <c r="N213" s="1068"/>
      <c r="O213" s="1068"/>
      <c r="P213" s="1068"/>
      <c r="Q213" s="1068"/>
      <c r="R213" s="1068"/>
      <c r="S213" s="1068"/>
      <c r="T213" s="1711"/>
      <c r="U213" s="1711"/>
      <c r="V213" s="1711"/>
      <c r="W213" s="1711"/>
      <c r="X213" s="1711"/>
      <c r="Y213" s="1711"/>
      <c r="Z213" s="1711"/>
      <c r="AA213" s="1711"/>
      <c r="AB213" s="1711"/>
      <c r="AC213" s="1711"/>
      <c r="AD213" s="1711"/>
      <c r="AE213" s="1711"/>
      <c r="AF213" s="1711"/>
      <c r="AG213" s="1711"/>
      <c r="AH213" s="1711"/>
      <c r="AI213" s="1712"/>
      <c r="AJ213" s="1712"/>
      <c r="AK213" s="1712"/>
      <c r="AL213" s="1712"/>
      <c r="AM213" s="1712"/>
      <c r="AN213" s="1712"/>
      <c r="AO213" s="1712"/>
      <c r="AP213" s="1712"/>
      <c r="AQ213" s="1712"/>
      <c r="AR213" s="1712"/>
      <c r="AS213" s="1712"/>
      <c r="AT213" s="1712"/>
      <c r="AU213" s="1712"/>
      <c r="AV213" s="1712"/>
      <c r="AW213" s="1712"/>
      <c r="AX213" s="1712"/>
      <c r="BA213" s="1729"/>
      <c r="BB213" s="1729"/>
      <c r="BC213" s="1729"/>
      <c r="BD213" s="1729"/>
      <c r="BE213" s="1729"/>
      <c r="BF213" s="1729"/>
      <c r="BG213" s="1729"/>
      <c r="BH213" s="1729"/>
      <c r="BI213" s="1729"/>
      <c r="BJ213" s="1729"/>
      <c r="BK213" s="1729"/>
      <c r="BL213" s="1729"/>
      <c r="BM213" s="1729"/>
      <c r="BN213" s="1729"/>
      <c r="BO213" s="1729"/>
      <c r="BP213" s="1729"/>
      <c r="BQ213" s="1729"/>
      <c r="BR213" s="1729"/>
      <c r="BS213" s="1729"/>
      <c r="BT213" s="1729"/>
      <c r="BU213" s="1729"/>
      <c r="BV213" s="1729"/>
      <c r="BW213" s="1729"/>
      <c r="BX213" s="1729"/>
      <c r="BY213" s="1729"/>
      <c r="BZ213" s="1729"/>
      <c r="CA213" s="1729"/>
      <c r="CB213" s="1729"/>
      <c r="CC213" s="1729"/>
      <c r="CD213" s="1729"/>
      <c r="CE213" s="1729"/>
      <c r="CF213" s="1729"/>
      <c r="CG213" s="1729"/>
      <c r="CH213" s="1729"/>
      <c r="CI213" s="1729"/>
      <c r="CJ213" s="1729"/>
      <c r="CK213" s="1729"/>
      <c r="CL213" s="1729"/>
      <c r="CM213" s="1729"/>
      <c r="CN213" s="1729"/>
      <c r="CO213" s="1729"/>
      <c r="CP213" s="1729"/>
      <c r="CQ213" s="1729"/>
      <c r="CR213" s="319"/>
      <c r="CS213" s="319"/>
      <c r="CT213" s="319"/>
      <c r="CU213" s="319"/>
      <c r="CV213" s="377"/>
      <c r="CW213" s="377"/>
      <c r="CX213" s="377"/>
      <c r="CY213" s="377"/>
      <c r="CZ213" s="377"/>
      <c r="DA213" s="377"/>
      <c r="DB213" s="257"/>
    </row>
    <row r="214" spans="4:106" ht="5.25" customHeight="1">
      <c r="D214" s="389"/>
      <c r="E214" s="390"/>
      <c r="F214" s="257"/>
      <c r="G214" s="257"/>
      <c r="H214" s="257"/>
      <c r="I214" s="12"/>
      <c r="J214" s="1503" t="str">
        <f>IF(AND(入力シート!D211&lt;&gt;"",入力シート!T211&lt;&gt;"",入力シート!D214&lt;&gt;"",入力シート!L214&lt;&gt;"",入力シート!U214&lt;&gt;"",入力シート!N211&lt;&gt;"",入力シート!P211&lt;&gt;"",入力シート!R211&lt;&gt;""),入力シート!D211,"")</f>
        <v/>
      </c>
      <c r="K214" s="1504"/>
      <c r="L214" s="1504"/>
      <c r="M214" s="1504"/>
      <c r="N214" s="1504"/>
      <c r="O214" s="1504"/>
      <c r="P214" s="1504"/>
      <c r="Q214" s="1504"/>
      <c r="R214" s="1504"/>
      <c r="S214" s="1505"/>
      <c r="T214" s="1503" t="str">
        <f>IF(AND(入力シート!D211&lt;&gt;"",入力シート!T211&lt;&gt;"",入力シート!D214&lt;&gt;"",入力シート!L214&lt;&gt;"",入力シート!U214&lt;&gt;"",入力シート!N211&lt;&gt;"",入力シート!P211&lt;&gt;"",入力シート!R211&lt;&gt;""),CONCATENATE(入力シート!L211,入力シート!N211,"．",入力シート!P211,"．",入力シート!R211),"")</f>
        <v/>
      </c>
      <c r="U214" s="1504"/>
      <c r="V214" s="1504"/>
      <c r="W214" s="1504"/>
      <c r="X214" s="1504"/>
      <c r="Y214" s="1504"/>
      <c r="Z214" s="1504"/>
      <c r="AA214" s="1504"/>
      <c r="AB214" s="1504"/>
      <c r="AC214" s="1504"/>
      <c r="AD214" s="1504"/>
      <c r="AE214" s="1504"/>
      <c r="AF214" s="1504"/>
      <c r="AG214" s="1504"/>
      <c r="AH214" s="1505"/>
      <c r="AI214" s="1503" t="str">
        <f>IF(AND(入力シート!D211&lt;&gt;"",入力シート!T211&lt;&gt;"",入力シート!D214&lt;&gt;"",入力シート!L214&lt;&gt;"",入力シート!U214&lt;&gt;"",入力シート!N211&lt;&gt;"",入力シート!P211&lt;&gt;"",入力シート!R211&lt;&gt;""),入力シート!T211,"")</f>
        <v/>
      </c>
      <c r="AJ214" s="1504"/>
      <c r="AK214" s="1504"/>
      <c r="AL214" s="1504"/>
      <c r="AM214" s="1504"/>
      <c r="AN214" s="1504"/>
      <c r="AO214" s="1504"/>
      <c r="AP214" s="1504"/>
      <c r="AQ214" s="1504"/>
      <c r="AR214" s="1504"/>
      <c r="AS214" s="1504"/>
      <c r="AT214" s="1504"/>
      <c r="AU214" s="1504"/>
      <c r="AV214" s="1504"/>
      <c r="AW214" s="1504"/>
      <c r="AX214" s="1505"/>
      <c r="BA214" s="1097" t="str">
        <f>IF(OR(COUNTIF(課税収入がなかった方!B5:B26,"■")&gt;1,COUNTIF(課税収入がなかった方!B5:B26,"■")&lt;=0),"",IF(課税収入がなかった方!B5="■",課税収入がなかった方!C5&amp;"("&amp;課税収入がなかった方!E6&amp;"："&amp;課税収入がなかった方!N6&amp;課税収入がなかった方!V6&amp;")",IF(課税収入がなかった方!B9="■",課税収入がなかった方!C9&amp;課税収入がなかった方!C10&amp;課税収入がなかった方!G10&amp;課税収入がなかった方!I10&amp;課税収入がなかった方!K10&amp;課税収入がなかった方!L10&amp;課税収入がなかった方!N10&amp;課税収入がなかった方!O10&amp;課税収入がなかった方!Q10&amp;課税収入がなかった方!S10&amp;課税収入がなかった方!U10&amp;課税収入がなかった方!V10&amp;課税収入がなかった方!X10,IF(課税収入がなかった方!B13="■",課税収入がなかった方!C13&amp;課税収入がなかった方!E15&amp;"・"&amp;課税収入がなかった方!E17,IF(課税収入がなかった方!B20="■",課税収入がなかった方!C20&amp;"("&amp;課税収入がなかった方!C21&amp;課税収入がなかった方!F21&amp;")",IF(課税収入がなかった方!B24="■",課税収入がなかった方!C24,課税収入がなかった方!C27))))))</f>
        <v/>
      </c>
      <c r="BB214" s="1520"/>
      <c r="BC214" s="1520"/>
      <c r="BD214" s="1520"/>
      <c r="BE214" s="1520"/>
      <c r="BF214" s="1520"/>
      <c r="BG214" s="1520"/>
      <c r="BH214" s="1520"/>
      <c r="BI214" s="1520"/>
      <c r="BJ214" s="1520"/>
      <c r="BK214" s="1520"/>
      <c r="BL214" s="1520"/>
      <c r="BM214" s="1520"/>
      <c r="BN214" s="1520"/>
      <c r="BO214" s="1520"/>
      <c r="BP214" s="1520"/>
      <c r="BQ214" s="1520"/>
      <c r="BR214" s="1520"/>
      <c r="BS214" s="1520"/>
      <c r="BT214" s="1520"/>
      <c r="BU214" s="1520"/>
      <c r="BV214" s="1520"/>
      <c r="BW214" s="1520"/>
      <c r="BX214" s="1520"/>
      <c r="BY214" s="1520"/>
      <c r="BZ214" s="1520"/>
      <c r="CA214" s="1520"/>
      <c r="CB214" s="1520"/>
      <c r="CC214" s="1520"/>
      <c r="CD214" s="1520"/>
      <c r="CE214" s="1520"/>
      <c r="CF214" s="1520"/>
      <c r="CG214" s="1520"/>
      <c r="CH214" s="1520"/>
      <c r="CI214" s="1520"/>
      <c r="CJ214" s="1520"/>
      <c r="CK214" s="1520"/>
      <c r="CL214" s="1520"/>
      <c r="CM214" s="1520"/>
      <c r="CN214" s="1520"/>
      <c r="CO214" s="1520"/>
      <c r="CP214" s="1520"/>
      <c r="CQ214" s="1520"/>
      <c r="CR214" s="1520"/>
      <c r="CS214" s="1520"/>
      <c r="CT214" s="1520"/>
      <c r="CU214" s="1098"/>
      <c r="CV214" s="377"/>
      <c r="CW214" s="377"/>
      <c r="CX214" s="377"/>
      <c r="CY214" s="377"/>
      <c r="CZ214" s="377"/>
      <c r="DA214" s="377"/>
      <c r="DB214" s="257"/>
    </row>
    <row r="215" spans="4:106" ht="5.25" customHeight="1">
      <c r="D215" s="1079" t="s">
        <v>9</v>
      </c>
      <c r="E215" s="1080"/>
      <c r="F215" s="1080"/>
      <c r="G215" s="1080"/>
      <c r="H215" s="1080"/>
      <c r="I215" s="13"/>
      <c r="J215" s="1509"/>
      <c r="K215" s="1510"/>
      <c r="L215" s="1510"/>
      <c r="M215" s="1510"/>
      <c r="N215" s="1510"/>
      <c r="O215" s="1510"/>
      <c r="P215" s="1510"/>
      <c r="Q215" s="1510"/>
      <c r="R215" s="1510"/>
      <c r="S215" s="1511"/>
      <c r="T215" s="1509"/>
      <c r="U215" s="1510"/>
      <c r="V215" s="1510"/>
      <c r="W215" s="1510"/>
      <c r="X215" s="1510"/>
      <c r="Y215" s="1510"/>
      <c r="Z215" s="1510"/>
      <c r="AA215" s="1510"/>
      <c r="AB215" s="1510"/>
      <c r="AC215" s="1510"/>
      <c r="AD215" s="1510"/>
      <c r="AE215" s="1510"/>
      <c r="AF215" s="1510"/>
      <c r="AG215" s="1510"/>
      <c r="AH215" s="1511"/>
      <c r="AI215" s="1509"/>
      <c r="AJ215" s="1510"/>
      <c r="AK215" s="1510"/>
      <c r="AL215" s="1510"/>
      <c r="AM215" s="1510"/>
      <c r="AN215" s="1510"/>
      <c r="AO215" s="1510"/>
      <c r="AP215" s="1510"/>
      <c r="AQ215" s="1510"/>
      <c r="AR215" s="1510"/>
      <c r="AS215" s="1510"/>
      <c r="AT215" s="1510"/>
      <c r="AU215" s="1510"/>
      <c r="AV215" s="1510"/>
      <c r="AW215" s="1510"/>
      <c r="AX215" s="1511"/>
      <c r="BA215" s="1099"/>
      <c r="BB215" s="1521"/>
      <c r="BC215" s="1521"/>
      <c r="BD215" s="1521"/>
      <c r="BE215" s="1521"/>
      <c r="BF215" s="1521"/>
      <c r="BG215" s="1521"/>
      <c r="BH215" s="1521"/>
      <c r="BI215" s="1521"/>
      <c r="BJ215" s="1521"/>
      <c r="BK215" s="1521"/>
      <c r="BL215" s="1521"/>
      <c r="BM215" s="1521"/>
      <c r="BN215" s="1521"/>
      <c r="BO215" s="1521"/>
      <c r="BP215" s="1521"/>
      <c r="BQ215" s="1521"/>
      <c r="BR215" s="1521"/>
      <c r="BS215" s="1521"/>
      <c r="BT215" s="1521"/>
      <c r="BU215" s="1521"/>
      <c r="BV215" s="1521"/>
      <c r="BW215" s="1521"/>
      <c r="BX215" s="1521"/>
      <c r="BY215" s="1521"/>
      <c r="BZ215" s="1521"/>
      <c r="CA215" s="1521"/>
      <c r="CB215" s="1521"/>
      <c r="CC215" s="1521"/>
      <c r="CD215" s="1521"/>
      <c r="CE215" s="1521"/>
      <c r="CF215" s="1521"/>
      <c r="CG215" s="1521"/>
      <c r="CH215" s="1521"/>
      <c r="CI215" s="1521"/>
      <c r="CJ215" s="1521"/>
      <c r="CK215" s="1521"/>
      <c r="CL215" s="1521"/>
      <c r="CM215" s="1521"/>
      <c r="CN215" s="1521"/>
      <c r="CO215" s="1521"/>
      <c r="CP215" s="1521"/>
      <c r="CQ215" s="1521"/>
      <c r="CR215" s="1521"/>
      <c r="CS215" s="1521"/>
      <c r="CT215" s="1521"/>
      <c r="CU215" s="1100"/>
      <c r="CV215" s="377"/>
      <c r="CW215" s="377"/>
      <c r="CX215" s="377"/>
      <c r="CY215" s="377"/>
      <c r="CZ215" s="377"/>
      <c r="DA215" s="377"/>
      <c r="DB215" s="257"/>
    </row>
    <row r="216" spans="4:106" ht="5.25" customHeight="1">
      <c r="D216" s="1079"/>
      <c r="E216" s="1080"/>
      <c r="F216" s="1080"/>
      <c r="G216" s="1080"/>
      <c r="H216" s="1080"/>
      <c r="I216" s="13"/>
      <c r="J216" s="1076" t="s">
        <v>13</v>
      </c>
      <c r="K216" s="1077"/>
      <c r="L216" s="1077"/>
      <c r="M216" s="1077"/>
      <c r="N216" s="1077"/>
      <c r="O216" s="1077"/>
      <c r="P216" s="1077"/>
      <c r="Q216" s="1077"/>
      <c r="R216" s="1077"/>
      <c r="S216" s="1078"/>
      <c r="T216" s="1721" t="s">
        <v>14</v>
      </c>
      <c r="U216" s="1128"/>
      <c r="V216" s="1128"/>
      <c r="W216" s="1128"/>
      <c r="X216" s="1128"/>
      <c r="Y216" s="1128"/>
      <c r="Z216" s="1128"/>
      <c r="AA216" s="1128"/>
      <c r="AB216" s="1128"/>
      <c r="AC216" s="1128"/>
      <c r="AD216" s="1128"/>
      <c r="AE216" s="1128"/>
      <c r="AF216" s="1128"/>
      <c r="AG216" s="1128"/>
      <c r="AH216" s="1128"/>
      <c r="AI216" s="1663" t="s">
        <v>16</v>
      </c>
      <c r="AJ216" s="1664"/>
      <c r="AK216" s="1664"/>
      <c r="AL216" s="1664"/>
      <c r="AM216" s="1664"/>
      <c r="AN216" s="1664"/>
      <c r="AO216" s="1664"/>
      <c r="AP216" s="1664"/>
      <c r="AQ216" s="1664"/>
      <c r="AR216" s="1664"/>
      <c r="AS216" s="1664"/>
      <c r="AT216" s="1664"/>
      <c r="AU216" s="1664"/>
      <c r="AV216" s="1664"/>
      <c r="AW216" s="1664"/>
      <c r="AX216" s="1665"/>
      <c r="BA216" s="1099"/>
      <c r="BB216" s="1521"/>
      <c r="BC216" s="1521"/>
      <c r="BD216" s="1521"/>
      <c r="BE216" s="1521"/>
      <c r="BF216" s="1521"/>
      <c r="BG216" s="1521"/>
      <c r="BH216" s="1521"/>
      <c r="BI216" s="1521"/>
      <c r="BJ216" s="1521"/>
      <c r="BK216" s="1521"/>
      <c r="BL216" s="1521"/>
      <c r="BM216" s="1521"/>
      <c r="BN216" s="1521"/>
      <c r="BO216" s="1521"/>
      <c r="BP216" s="1521"/>
      <c r="BQ216" s="1521"/>
      <c r="BR216" s="1521"/>
      <c r="BS216" s="1521"/>
      <c r="BT216" s="1521"/>
      <c r="BU216" s="1521"/>
      <c r="BV216" s="1521"/>
      <c r="BW216" s="1521"/>
      <c r="BX216" s="1521"/>
      <c r="BY216" s="1521"/>
      <c r="BZ216" s="1521"/>
      <c r="CA216" s="1521"/>
      <c r="CB216" s="1521"/>
      <c r="CC216" s="1521"/>
      <c r="CD216" s="1521"/>
      <c r="CE216" s="1521"/>
      <c r="CF216" s="1521"/>
      <c r="CG216" s="1521"/>
      <c r="CH216" s="1521"/>
      <c r="CI216" s="1521"/>
      <c r="CJ216" s="1521"/>
      <c r="CK216" s="1521"/>
      <c r="CL216" s="1521"/>
      <c r="CM216" s="1521"/>
      <c r="CN216" s="1521"/>
      <c r="CO216" s="1521"/>
      <c r="CP216" s="1521"/>
      <c r="CQ216" s="1521"/>
      <c r="CR216" s="1521"/>
      <c r="CS216" s="1521"/>
      <c r="CT216" s="1521"/>
      <c r="CU216" s="1100"/>
      <c r="CV216" s="377"/>
      <c r="CW216" s="377"/>
      <c r="CX216" s="377"/>
      <c r="CY216" s="377"/>
      <c r="CZ216" s="377"/>
      <c r="DA216" s="377"/>
      <c r="DB216" s="257"/>
    </row>
    <row r="217" spans="4:106" ht="5.25" customHeight="1">
      <c r="D217" s="1079"/>
      <c r="E217" s="1080"/>
      <c r="F217" s="1080"/>
      <c r="G217" s="1080"/>
      <c r="H217" s="1080"/>
      <c r="I217" s="13"/>
      <c r="J217" s="1082"/>
      <c r="K217" s="1083"/>
      <c r="L217" s="1083"/>
      <c r="M217" s="1083"/>
      <c r="N217" s="1083"/>
      <c r="O217" s="1083"/>
      <c r="P217" s="1083"/>
      <c r="Q217" s="1083"/>
      <c r="R217" s="1083"/>
      <c r="S217" s="1084"/>
      <c r="T217" s="1722"/>
      <c r="U217" s="1723"/>
      <c r="V217" s="1723"/>
      <c r="W217" s="1723"/>
      <c r="X217" s="1723"/>
      <c r="Y217" s="1723"/>
      <c r="Z217" s="1723"/>
      <c r="AA217" s="1723"/>
      <c r="AB217" s="1723"/>
      <c r="AC217" s="1723"/>
      <c r="AD217" s="1723"/>
      <c r="AE217" s="1723"/>
      <c r="AF217" s="1723"/>
      <c r="AG217" s="1723"/>
      <c r="AH217" s="1723"/>
      <c r="AI217" s="1666"/>
      <c r="AJ217" s="1667"/>
      <c r="AK217" s="1667"/>
      <c r="AL217" s="1667"/>
      <c r="AM217" s="1667"/>
      <c r="AN217" s="1667"/>
      <c r="AO217" s="1667"/>
      <c r="AP217" s="1667"/>
      <c r="AQ217" s="1667"/>
      <c r="AR217" s="1667"/>
      <c r="AS217" s="1667"/>
      <c r="AT217" s="1667"/>
      <c r="AU217" s="1667"/>
      <c r="AV217" s="1667"/>
      <c r="AW217" s="1667"/>
      <c r="AX217" s="1668"/>
      <c r="BA217" s="1099"/>
      <c r="BB217" s="1521"/>
      <c r="BC217" s="1521"/>
      <c r="BD217" s="1521"/>
      <c r="BE217" s="1521"/>
      <c r="BF217" s="1521"/>
      <c r="BG217" s="1521"/>
      <c r="BH217" s="1521"/>
      <c r="BI217" s="1521"/>
      <c r="BJ217" s="1521"/>
      <c r="BK217" s="1521"/>
      <c r="BL217" s="1521"/>
      <c r="BM217" s="1521"/>
      <c r="BN217" s="1521"/>
      <c r="BO217" s="1521"/>
      <c r="BP217" s="1521"/>
      <c r="BQ217" s="1521"/>
      <c r="BR217" s="1521"/>
      <c r="BS217" s="1521"/>
      <c r="BT217" s="1521"/>
      <c r="BU217" s="1521"/>
      <c r="BV217" s="1521"/>
      <c r="BW217" s="1521"/>
      <c r="BX217" s="1521"/>
      <c r="BY217" s="1521"/>
      <c r="BZ217" s="1521"/>
      <c r="CA217" s="1521"/>
      <c r="CB217" s="1521"/>
      <c r="CC217" s="1521"/>
      <c r="CD217" s="1521"/>
      <c r="CE217" s="1521"/>
      <c r="CF217" s="1521"/>
      <c r="CG217" s="1521"/>
      <c r="CH217" s="1521"/>
      <c r="CI217" s="1521"/>
      <c r="CJ217" s="1521"/>
      <c r="CK217" s="1521"/>
      <c r="CL217" s="1521"/>
      <c r="CM217" s="1521"/>
      <c r="CN217" s="1521"/>
      <c r="CO217" s="1521"/>
      <c r="CP217" s="1521"/>
      <c r="CQ217" s="1521"/>
      <c r="CR217" s="1521"/>
      <c r="CS217" s="1521"/>
      <c r="CT217" s="1521"/>
      <c r="CU217" s="1100"/>
      <c r="CV217" s="377"/>
      <c r="CW217" s="377"/>
      <c r="CX217" s="377"/>
      <c r="CY217" s="377"/>
      <c r="CZ217" s="377"/>
      <c r="DA217" s="377"/>
      <c r="DB217" s="257"/>
    </row>
    <row r="218" spans="4:106" ht="5.25" customHeight="1">
      <c r="D218" s="378"/>
      <c r="E218" s="379"/>
      <c r="F218" s="379"/>
      <c r="G218" s="379"/>
      <c r="H218" s="379"/>
      <c r="I218" s="380"/>
      <c r="J218" s="1669" t="str">
        <f>IF(AND(入力シート!D211&lt;&gt;"",入力シート!T211&lt;&gt;"",入力シート!D214&lt;&gt;"",入力シート!L214&lt;&gt;"",入力シート!U214&lt;&gt;"",入力シート!N211&lt;&gt;"",入力シート!P211&lt;&gt;"",入力シート!R211&lt;&gt;""),入力シート!D214,"")</f>
        <v/>
      </c>
      <c r="K218" s="1670"/>
      <c r="L218" s="1670"/>
      <c r="M218" s="1670"/>
      <c r="N218" s="1670"/>
      <c r="O218" s="1670"/>
      <c r="P218" s="1670"/>
      <c r="Q218" s="1670"/>
      <c r="R218" s="1670"/>
      <c r="S218" s="1673" t="s">
        <v>15</v>
      </c>
      <c r="T218" s="1675" t="str">
        <f>IF(入力シート!L214="","",入力シート!L214)</f>
        <v/>
      </c>
      <c r="U218" s="1676"/>
      <c r="V218" s="1676"/>
      <c r="W218" s="1676"/>
      <c r="X218" s="1676"/>
      <c r="Y218" s="1676"/>
      <c r="Z218" s="1676"/>
      <c r="AA218" s="1676"/>
      <c r="AB218" s="1676"/>
      <c r="AC218" s="1676"/>
      <c r="AD218" s="1676"/>
      <c r="AE218" s="1676"/>
      <c r="AF218" s="1676"/>
      <c r="AG218" s="1676"/>
      <c r="AH218" s="1245" t="s">
        <v>15</v>
      </c>
      <c r="AI218" s="1675" t="str">
        <f>IF(入力シート!U214="","",入力シート!U214)</f>
        <v/>
      </c>
      <c r="AJ218" s="1676"/>
      <c r="AK218" s="1676"/>
      <c r="AL218" s="1676"/>
      <c r="AM218" s="1676"/>
      <c r="AN218" s="1676"/>
      <c r="AO218" s="1676"/>
      <c r="AP218" s="1676"/>
      <c r="AQ218" s="1676"/>
      <c r="AR218" s="1676"/>
      <c r="AS218" s="1676"/>
      <c r="AT218" s="1676"/>
      <c r="AU218" s="1676"/>
      <c r="AV218" s="1676"/>
      <c r="AW218" s="1676"/>
      <c r="AX218" s="1680" t="s">
        <v>15</v>
      </c>
      <c r="BA218" s="1099"/>
      <c r="BB218" s="1521"/>
      <c r="BC218" s="1521"/>
      <c r="BD218" s="1521"/>
      <c r="BE218" s="1521"/>
      <c r="BF218" s="1521"/>
      <c r="BG218" s="1521"/>
      <c r="BH218" s="1521"/>
      <c r="BI218" s="1521"/>
      <c r="BJ218" s="1521"/>
      <c r="BK218" s="1521"/>
      <c r="BL218" s="1521"/>
      <c r="BM218" s="1521"/>
      <c r="BN218" s="1521"/>
      <c r="BO218" s="1521"/>
      <c r="BP218" s="1521"/>
      <c r="BQ218" s="1521"/>
      <c r="BR218" s="1521"/>
      <c r="BS218" s="1521"/>
      <c r="BT218" s="1521"/>
      <c r="BU218" s="1521"/>
      <c r="BV218" s="1521"/>
      <c r="BW218" s="1521"/>
      <c r="BX218" s="1521"/>
      <c r="BY218" s="1521"/>
      <c r="BZ218" s="1521"/>
      <c r="CA218" s="1521"/>
      <c r="CB218" s="1521"/>
      <c r="CC218" s="1521"/>
      <c r="CD218" s="1521"/>
      <c r="CE218" s="1521"/>
      <c r="CF218" s="1521"/>
      <c r="CG218" s="1521"/>
      <c r="CH218" s="1521"/>
      <c r="CI218" s="1521"/>
      <c r="CJ218" s="1521"/>
      <c r="CK218" s="1521"/>
      <c r="CL218" s="1521"/>
      <c r="CM218" s="1521"/>
      <c r="CN218" s="1521"/>
      <c r="CO218" s="1521"/>
      <c r="CP218" s="1521"/>
      <c r="CQ218" s="1521"/>
      <c r="CR218" s="1521"/>
      <c r="CS218" s="1521"/>
      <c r="CT218" s="1521"/>
      <c r="CU218" s="1100"/>
      <c r="CV218" s="377"/>
      <c r="CW218" s="377"/>
      <c r="CX218" s="377"/>
      <c r="CY218" s="377"/>
      <c r="CZ218" s="377"/>
      <c r="DA218" s="377"/>
      <c r="DB218" s="257"/>
    </row>
    <row r="219" spans="4:106" ht="5.25" customHeight="1">
      <c r="D219" s="36"/>
      <c r="E219" s="14"/>
      <c r="F219" s="14"/>
      <c r="G219" s="14"/>
      <c r="H219" s="14"/>
      <c r="I219" s="15"/>
      <c r="J219" s="1671"/>
      <c r="K219" s="1672"/>
      <c r="L219" s="1672"/>
      <c r="M219" s="1672"/>
      <c r="N219" s="1672"/>
      <c r="O219" s="1672"/>
      <c r="P219" s="1672"/>
      <c r="Q219" s="1672"/>
      <c r="R219" s="1672"/>
      <c r="S219" s="1674"/>
      <c r="T219" s="1677"/>
      <c r="U219" s="1678"/>
      <c r="V219" s="1678"/>
      <c r="W219" s="1678"/>
      <c r="X219" s="1678"/>
      <c r="Y219" s="1678"/>
      <c r="Z219" s="1678"/>
      <c r="AA219" s="1678"/>
      <c r="AB219" s="1678"/>
      <c r="AC219" s="1678"/>
      <c r="AD219" s="1678"/>
      <c r="AE219" s="1678"/>
      <c r="AF219" s="1678"/>
      <c r="AG219" s="1678"/>
      <c r="AH219" s="1679"/>
      <c r="AI219" s="1677"/>
      <c r="AJ219" s="1678"/>
      <c r="AK219" s="1678"/>
      <c r="AL219" s="1678"/>
      <c r="AM219" s="1678"/>
      <c r="AN219" s="1678"/>
      <c r="AO219" s="1678"/>
      <c r="AP219" s="1678"/>
      <c r="AQ219" s="1678"/>
      <c r="AR219" s="1678"/>
      <c r="AS219" s="1678"/>
      <c r="AT219" s="1678"/>
      <c r="AU219" s="1678"/>
      <c r="AV219" s="1678"/>
      <c r="AW219" s="1678"/>
      <c r="AX219" s="1681"/>
      <c r="BA219" s="1099"/>
      <c r="BB219" s="1521"/>
      <c r="BC219" s="1521"/>
      <c r="BD219" s="1521"/>
      <c r="BE219" s="1521"/>
      <c r="BF219" s="1521"/>
      <c r="BG219" s="1521"/>
      <c r="BH219" s="1521"/>
      <c r="BI219" s="1521"/>
      <c r="BJ219" s="1521"/>
      <c r="BK219" s="1521"/>
      <c r="BL219" s="1521"/>
      <c r="BM219" s="1521"/>
      <c r="BN219" s="1521"/>
      <c r="BO219" s="1521"/>
      <c r="BP219" s="1521"/>
      <c r="BQ219" s="1521"/>
      <c r="BR219" s="1521"/>
      <c r="BS219" s="1521"/>
      <c r="BT219" s="1521"/>
      <c r="BU219" s="1521"/>
      <c r="BV219" s="1521"/>
      <c r="BW219" s="1521"/>
      <c r="BX219" s="1521"/>
      <c r="BY219" s="1521"/>
      <c r="BZ219" s="1521"/>
      <c r="CA219" s="1521"/>
      <c r="CB219" s="1521"/>
      <c r="CC219" s="1521"/>
      <c r="CD219" s="1521"/>
      <c r="CE219" s="1521"/>
      <c r="CF219" s="1521"/>
      <c r="CG219" s="1521"/>
      <c r="CH219" s="1521"/>
      <c r="CI219" s="1521"/>
      <c r="CJ219" s="1521"/>
      <c r="CK219" s="1521"/>
      <c r="CL219" s="1521"/>
      <c r="CM219" s="1521"/>
      <c r="CN219" s="1521"/>
      <c r="CO219" s="1521"/>
      <c r="CP219" s="1521"/>
      <c r="CQ219" s="1521"/>
      <c r="CR219" s="1521"/>
      <c r="CS219" s="1521"/>
      <c r="CT219" s="1521"/>
      <c r="CU219" s="1100"/>
      <c r="CV219" s="377"/>
      <c r="CW219" s="377"/>
      <c r="CX219" s="377"/>
      <c r="CY219" s="377"/>
      <c r="CZ219" s="377"/>
      <c r="DA219" s="377"/>
      <c r="DB219" s="257"/>
    </row>
    <row r="220" spans="4:106" ht="5.25" customHeight="1">
      <c r="D220" s="1170" t="s">
        <v>926</v>
      </c>
      <c r="E220" s="1171"/>
      <c r="F220" s="16"/>
      <c r="G220" s="16"/>
      <c r="H220" s="16"/>
      <c r="I220" s="17"/>
      <c r="J220" s="1141" t="s">
        <v>27</v>
      </c>
      <c r="K220" s="1141"/>
      <c r="L220" s="1141"/>
      <c r="M220" s="1141"/>
      <c r="N220" s="1141"/>
      <c r="O220" s="1141"/>
      <c r="P220" s="1141"/>
      <c r="Q220" s="1141"/>
      <c r="R220" s="1141"/>
      <c r="S220" s="1141"/>
      <c r="T220" s="1141"/>
      <c r="U220" s="1141"/>
      <c r="V220" s="1141"/>
      <c r="W220" s="1141"/>
      <c r="X220" s="1141"/>
      <c r="Y220" s="1141"/>
      <c r="Z220" s="1141"/>
      <c r="AA220" s="1141"/>
      <c r="AB220" s="1141"/>
      <c r="AC220" s="1682" t="s">
        <v>14</v>
      </c>
      <c r="AD220" s="1682"/>
      <c r="AE220" s="1682"/>
      <c r="AF220" s="1682"/>
      <c r="AG220" s="1682"/>
      <c r="AH220" s="1682"/>
      <c r="AI220" s="1682"/>
      <c r="AJ220" s="1682"/>
      <c r="AK220" s="1682"/>
      <c r="AL220" s="1682"/>
      <c r="AM220" s="1682"/>
      <c r="AN220" s="1682"/>
      <c r="AO220" s="1682"/>
      <c r="AP220" s="1682"/>
      <c r="AQ220" s="1682"/>
      <c r="AR220" s="1682"/>
      <c r="AS220" s="1682"/>
      <c r="AT220" s="1682"/>
      <c r="AU220" s="1682"/>
      <c r="AV220" s="1682"/>
      <c r="AW220" s="1682"/>
      <c r="AX220" s="1682"/>
      <c r="BA220" s="1099"/>
      <c r="BB220" s="1521"/>
      <c r="BC220" s="1521"/>
      <c r="BD220" s="1521"/>
      <c r="BE220" s="1521"/>
      <c r="BF220" s="1521"/>
      <c r="BG220" s="1521"/>
      <c r="BH220" s="1521"/>
      <c r="BI220" s="1521"/>
      <c r="BJ220" s="1521"/>
      <c r="BK220" s="1521"/>
      <c r="BL220" s="1521"/>
      <c r="BM220" s="1521"/>
      <c r="BN220" s="1521"/>
      <c r="BO220" s="1521"/>
      <c r="BP220" s="1521"/>
      <c r="BQ220" s="1521"/>
      <c r="BR220" s="1521"/>
      <c r="BS220" s="1521"/>
      <c r="BT220" s="1521"/>
      <c r="BU220" s="1521"/>
      <c r="BV220" s="1521"/>
      <c r="BW220" s="1521"/>
      <c r="BX220" s="1521"/>
      <c r="BY220" s="1521"/>
      <c r="BZ220" s="1521"/>
      <c r="CA220" s="1521"/>
      <c r="CB220" s="1521"/>
      <c r="CC220" s="1521"/>
      <c r="CD220" s="1521"/>
      <c r="CE220" s="1521"/>
      <c r="CF220" s="1521"/>
      <c r="CG220" s="1521"/>
      <c r="CH220" s="1521"/>
      <c r="CI220" s="1521"/>
      <c r="CJ220" s="1521"/>
      <c r="CK220" s="1521"/>
      <c r="CL220" s="1521"/>
      <c r="CM220" s="1521"/>
      <c r="CN220" s="1521"/>
      <c r="CO220" s="1521"/>
      <c r="CP220" s="1521"/>
      <c r="CQ220" s="1521"/>
      <c r="CR220" s="1521"/>
      <c r="CS220" s="1521"/>
      <c r="CT220" s="1521"/>
      <c r="CU220" s="1100"/>
      <c r="CV220" s="377"/>
      <c r="CW220" s="377"/>
      <c r="CX220" s="377"/>
      <c r="CY220" s="377"/>
      <c r="CZ220" s="377"/>
      <c r="DA220" s="377"/>
      <c r="DB220" s="257"/>
    </row>
    <row r="221" spans="4:106" ht="5.25" customHeight="1">
      <c r="D221" s="1172"/>
      <c r="E221" s="1173"/>
      <c r="F221" s="257"/>
      <c r="G221" s="257"/>
      <c r="H221" s="257"/>
      <c r="I221" s="12"/>
      <c r="J221" s="1140"/>
      <c r="K221" s="1140"/>
      <c r="L221" s="1140"/>
      <c r="M221" s="1140"/>
      <c r="N221" s="1140"/>
      <c r="O221" s="1140"/>
      <c r="P221" s="1140"/>
      <c r="Q221" s="1140"/>
      <c r="R221" s="1140"/>
      <c r="S221" s="1140"/>
      <c r="T221" s="1140"/>
      <c r="U221" s="1140"/>
      <c r="V221" s="1140"/>
      <c r="W221" s="1140"/>
      <c r="X221" s="1140"/>
      <c r="Y221" s="1140"/>
      <c r="Z221" s="1140"/>
      <c r="AA221" s="1140"/>
      <c r="AB221" s="1140"/>
      <c r="AC221" s="1682"/>
      <c r="AD221" s="1682"/>
      <c r="AE221" s="1682"/>
      <c r="AF221" s="1682"/>
      <c r="AG221" s="1682"/>
      <c r="AH221" s="1682"/>
      <c r="AI221" s="1682"/>
      <c r="AJ221" s="1682"/>
      <c r="AK221" s="1682"/>
      <c r="AL221" s="1682"/>
      <c r="AM221" s="1682"/>
      <c r="AN221" s="1682"/>
      <c r="AO221" s="1682"/>
      <c r="AP221" s="1682"/>
      <c r="AQ221" s="1682"/>
      <c r="AR221" s="1682"/>
      <c r="AS221" s="1682"/>
      <c r="AT221" s="1682"/>
      <c r="AU221" s="1682"/>
      <c r="AV221" s="1682"/>
      <c r="AW221" s="1682"/>
      <c r="AX221" s="1682"/>
      <c r="BA221" s="1099"/>
      <c r="BB221" s="1521"/>
      <c r="BC221" s="1521"/>
      <c r="BD221" s="1521"/>
      <c r="BE221" s="1521"/>
      <c r="BF221" s="1521"/>
      <c r="BG221" s="1521"/>
      <c r="BH221" s="1521"/>
      <c r="BI221" s="1521"/>
      <c r="BJ221" s="1521"/>
      <c r="BK221" s="1521"/>
      <c r="BL221" s="1521"/>
      <c r="BM221" s="1521"/>
      <c r="BN221" s="1521"/>
      <c r="BO221" s="1521"/>
      <c r="BP221" s="1521"/>
      <c r="BQ221" s="1521"/>
      <c r="BR221" s="1521"/>
      <c r="BS221" s="1521"/>
      <c r="BT221" s="1521"/>
      <c r="BU221" s="1521"/>
      <c r="BV221" s="1521"/>
      <c r="BW221" s="1521"/>
      <c r="BX221" s="1521"/>
      <c r="BY221" s="1521"/>
      <c r="BZ221" s="1521"/>
      <c r="CA221" s="1521"/>
      <c r="CB221" s="1521"/>
      <c r="CC221" s="1521"/>
      <c r="CD221" s="1521"/>
      <c r="CE221" s="1521"/>
      <c r="CF221" s="1521"/>
      <c r="CG221" s="1521"/>
      <c r="CH221" s="1521"/>
      <c r="CI221" s="1521"/>
      <c r="CJ221" s="1521"/>
      <c r="CK221" s="1521"/>
      <c r="CL221" s="1521"/>
      <c r="CM221" s="1521"/>
      <c r="CN221" s="1521"/>
      <c r="CO221" s="1521"/>
      <c r="CP221" s="1521"/>
      <c r="CQ221" s="1521"/>
      <c r="CR221" s="1521"/>
      <c r="CS221" s="1521"/>
      <c r="CT221" s="1521"/>
      <c r="CU221" s="1100"/>
      <c r="CV221" s="377"/>
      <c r="CW221" s="377"/>
      <c r="CX221" s="377"/>
      <c r="CY221" s="377"/>
      <c r="CZ221" s="377"/>
      <c r="DA221" s="377"/>
    </row>
    <row r="222" spans="4:106" ht="5.25" customHeight="1">
      <c r="D222" s="1079" t="s">
        <v>23</v>
      </c>
      <c r="E222" s="1080"/>
      <c r="F222" s="1080"/>
      <c r="G222" s="1080"/>
      <c r="H222" s="1080"/>
      <c r="I222" s="13"/>
      <c r="J222" s="1140"/>
      <c r="K222" s="1140"/>
      <c r="L222" s="1140"/>
      <c r="M222" s="1140"/>
      <c r="N222" s="1140"/>
      <c r="O222" s="1140"/>
      <c r="P222" s="1140"/>
      <c r="Q222" s="1140"/>
      <c r="R222" s="1140"/>
      <c r="S222" s="1140"/>
      <c r="T222" s="1140"/>
      <c r="U222" s="1140"/>
      <c r="V222" s="1140"/>
      <c r="W222" s="1140"/>
      <c r="X222" s="1140"/>
      <c r="Y222" s="1140"/>
      <c r="Z222" s="1140"/>
      <c r="AA222" s="1140"/>
      <c r="AB222" s="1140"/>
      <c r="AC222" s="1682"/>
      <c r="AD222" s="1682"/>
      <c r="AE222" s="1682"/>
      <c r="AF222" s="1682"/>
      <c r="AG222" s="1682"/>
      <c r="AH222" s="1682"/>
      <c r="AI222" s="1682"/>
      <c r="AJ222" s="1682"/>
      <c r="AK222" s="1682"/>
      <c r="AL222" s="1682"/>
      <c r="AM222" s="1682"/>
      <c r="AN222" s="1682"/>
      <c r="AO222" s="1682"/>
      <c r="AP222" s="1682"/>
      <c r="AQ222" s="1682"/>
      <c r="AR222" s="1682"/>
      <c r="AS222" s="1682"/>
      <c r="AT222" s="1682"/>
      <c r="AU222" s="1682"/>
      <c r="AV222" s="1682"/>
      <c r="AW222" s="1682"/>
      <c r="AX222" s="1682"/>
      <c r="BA222" s="1101"/>
      <c r="BB222" s="1522"/>
      <c r="BC222" s="1522"/>
      <c r="BD222" s="1522"/>
      <c r="BE222" s="1522"/>
      <c r="BF222" s="1522"/>
      <c r="BG222" s="1522"/>
      <c r="BH222" s="1522"/>
      <c r="BI222" s="1522"/>
      <c r="BJ222" s="1522"/>
      <c r="BK222" s="1522"/>
      <c r="BL222" s="1522"/>
      <c r="BM222" s="1522"/>
      <c r="BN222" s="1522"/>
      <c r="BO222" s="1522"/>
      <c r="BP222" s="1522"/>
      <c r="BQ222" s="1522"/>
      <c r="BR222" s="1522"/>
      <c r="BS222" s="1522"/>
      <c r="BT222" s="1522"/>
      <c r="BU222" s="1522"/>
      <c r="BV222" s="1522"/>
      <c r="BW222" s="1522"/>
      <c r="BX222" s="1522"/>
      <c r="BY222" s="1522"/>
      <c r="BZ222" s="1522"/>
      <c r="CA222" s="1522"/>
      <c r="CB222" s="1522"/>
      <c r="CC222" s="1522"/>
      <c r="CD222" s="1522"/>
      <c r="CE222" s="1522"/>
      <c r="CF222" s="1522"/>
      <c r="CG222" s="1522"/>
      <c r="CH222" s="1522"/>
      <c r="CI222" s="1522"/>
      <c r="CJ222" s="1522"/>
      <c r="CK222" s="1522"/>
      <c r="CL222" s="1522"/>
      <c r="CM222" s="1522"/>
      <c r="CN222" s="1522"/>
      <c r="CO222" s="1522"/>
      <c r="CP222" s="1522"/>
      <c r="CQ222" s="1522"/>
      <c r="CR222" s="1522"/>
      <c r="CS222" s="1522"/>
      <c r="CT222" s="1522"/>
      <c r="CU222" s="1102"/>
      <c r="CV222" s="377"/>
      <c r="CW222" s="377"/>
      <c r="CX222" s="377"/>
      <c r="CY222" s="377"/>
      <c r="CZ222" s="377"/>
      <c r="DA222" s="377"/>
    </row>
    <row r="223" spans="4:106" ht="5.25" customHeight="1">
      <c r="D223" s="1079"/>
      <c r="E223" s="1080"/>
      <c r="F223" s="1080"/>
      <c r="G223" s="1080"/>
      <c r="H223" s="1080"/>
      <c r="I223" s="13"/>
      <c r="J223" s="1683" t="str">
        <f>IF(AND(入力シート!C139="",医療費の明細!B51=""),"",IF(医療費の明細!B51&lt;&gt;"",医療費の明細!B51,入力シート!C139))</f>
        <v/>
      </c>
      <c r="K223" s="1684"/>
      <c r="L223" s="1684"/>
      <c r="M223" s="1684"/>
      <c r="N223" s="1684"/>
      <c r="O223" s="1684"/>
      <c r="P223" s="1684"/>
      <c r="Q223" s="1684"/>
      <c r="R223" s="1684"/>
      <c r="S223" s="1684"/>
      <c r="T223" s="1684"/>
      <c r="U223" s="1684"/>
      <c r="V223" s="1684"/>
      <c r="W223" s="1684"/>
      <c r="X223" s="1684"/>
      <c r="Y223" s="1684"/>
      <c r="Z223" s="1684"/>
      <c r="AA223" s="1684"/>
      <c r="AB223" s="1685"/>
      <c r="AC223" s="1683" t="str">
        <f>IF(J223="","",IF(AND(入力シート!J139="",医療費の明細!B53=""),"",IF(医療費の明細!B53&lt;&gt;"",医療費の明細!B53,入力シート!J139)))</f>
        <v/>
      </c>
      <c r="AD223" s="1684"/>
      <c r="AE223" s="1684"/>
      <c r="AF223" s="1684"/>
      <c r="AG223" s="1684"/>
      <c r="AH223" s="1684"/>
      <c r="AI223" s="1684"/>
      <c r="AJ223" s="1684"/>
      <c r="AK223" s="1684"/>
      <c r="AL223" s="1684"/>
      <c r="AM223" s="1684"/>
      <c r="AN223" s="1684"/>
      <c r="AO223" s="1684"/>
      <c r="AP223" s="1684"/>
      <c r="AQ223" s="1684"/>
      <c r="AR223" s="1684"/>
      <c r="AS223" s="1684"/>
      <c r="AT223" s="1684"/>
      <c r="AU223" s="1684"/>
      <c r="AV223" s="1684"/>
      <c r="AW223" s="1684"/>
      <c r="AX223" s="1685"/>
      <c r="BA223" s="366"/>
      <c r="BB223" s="366"/>
      <c r="BC223" s="366"/>
      <c r="BD223" s="366"/>
      <c r="BE223" s="366"/>
      <c r="BF223" s="366"/>
      <c r="BG223" s="366"/>
      <c r="BH223" s="366"/>
      <c r="BI223" s="366"/>
      <c r="BJ223" s="366"/>
      <c r="BK223" s="366"/>
      <c r="BL223" s="366"/>
      <c r="BM223" s="366"/>
      <c r="BN223" s="366"/>
      <c r="BO223" s="366"/>
      <c r="BP223" s="366"/>
      <c r="BQ223" s="366"/>
      <c r="BR223" s="366"/>
      <c r="BS223" s="366"/>
      <c r="BT223" s="366"/>
      <c r="BU223" s="366"/>
      <c r="BV223" s="366"/>
      <c r="BW223" s="366"/>
      <c r="BX223" s="366"/>
      <c r="BY223" s="366"/>
      <c r="BZ223" s="366"/>
      <c r="CA223" s="366"/>
      <c r="CB223" s="366"/>
      <c r="CC223" s="366"/>
      <c r="CD223" s="366"/>
      <c r="CE223" s="366"/>
      <c r="CF223" s="366"/>
      <c r="CG223" s="366"/>
      <c r="CH223" s="366"/>
      <c r="CI223" s="366"/>
      <c r="CJ223" s="366"/>
      <c r="CK223" s="366"/>
      <c r="CL223" s="366"/>
      <c r="CM223" s="366"/>
      <c r="CN223" s="366"/>
      <c r="CO223" s="366"/>
      <c r="CP223" s="366"/>
      <c r="CQ223" s="366"/>
      <c r="CR223" s="366"/>
      <c r="CS223" s="366"/>
      <c r="CT223" s="366"/>
      <c r="CU223" s="366"/>
      <c r="CV223" s="377"/>
      <c r="CW223" s="377"/>
      <c r="CX223" s="377"/>
      <c r="CY223" s="377"/>
      <c r="CZ223" s="377"/>
      <c r="DA223" s="377"/>
    </row>
    <row r="224" spans="4:106" ht="5.25" customHeight="1">
      <c r="D224" s="1079"/>
      <c r="E224" s="1080"/>
      <c r="F224" s="1080"/>
      <c r="G224" s="1080"/>
      <c r="H224" s="1080"/>
      <c r="I224" s="13"/>
      <c r="J224" s="1686"/>
      <c r="K224" s="1687"/>
      <c r="L224" s="1687"/>
      <c r="M224" s="1687"/>
      <c r="N224" s="1687"/>
      <c r="O224" s="1687"/>
      <c r="P224" s="1687"/>
      <c r="Q224" s="1687"/>
      <c r="R224" s="1687"/>
      <c r="S224" s="1687"/>
      <c r="T224" s="1687"/>
      <c r="U224" s="1687"/>
      <c r="V224" s="1687"/>
      <c r="W224" s="1687"/>
      <c r="X224" s="1687"/>
      <c r="Y224" s="1687"/>
      <c r="Z224" s="1687"/>
      <c r="AA224" s="1687"/>
      <c r="AB224" s="1688"/>
      <c r="AC224" s="1686"/>
      <c r="AD224" s="1687"/>
      <c r="AE224" s="1687"/>
      <c r="AF224" s="1687"/>
      <c r="AG224" s="1687"/>
      <c r="AH224" s="1687"/>
      <c r="AI224" s="1687"/>
      <c r="AJ224" s="1687"/>
      <c r="AK224" s="1687"/>
      <c r="AL224" s="1687"/>
      <c r="AM224" s="1687"/>
      <c r="AN224" s="1687"/>
      <c r="AO224" s="1687"/>
      <c r="AP224" s="1687"/>
      <c r="AQ224" s="1687"/>
      <c r="AR224" s="1687"/>
      <c r="AS224" s="1687"/>
      <c r="AT224" s="1687"/>
      <c r="AU224" s="1687"/>
      <c r="AV224" s="1687"/>
      <c r="AW224" s="1687"/>
      <c r="AX224" s="1688"/>
      <c r="BA224" s="333"/>
      <c r="BB224" s="333"/>
      <c r="BC224" s="333"/>
      <c r="BD224" s="333"/>
      <c r="BE224" s="329"/>
      <c r="BF224" s="329"/>
      <c r="BG224" s="329"/>
      <c r="BH224" s="18"/>
      <c r="BI224" s="18"/>
      <c r="BJ224" s="18"/>
      <c r="BK224" s="18"/>
      <c r="BL224" s="18"/>
      <c r="BM224" s="18"/>
      <c r="BN224" s="18"/>
      <c r="BO224" s="18"/>
      <c r="BP224" s="18"/>
      <c r="BQ224" s="18"/>
      <c r="BR224" s="18"/>
      <c r="BS224" s="18"/>
      <c r="BT224" s="327"/>
      <c r="BU224" s="327"/>
      <c r="BV224" s="327"/>
      <c r="BW224" s="328"/>
      <c r="BX224" s="328"/>
      <c r="BY224" s="328"/>
      <c r="BZ224" s="328"/>
      <c r="CA224" s="328"/>
      <c r="CB224" s="328"/>
      <c r="CC224" s="328"/>
      <c r="CD224" s="328"/>
      <c r="CE224" s="328"/>
      <c r="CF224" s="328"/>
      <c r="CG224" s="328"/>
      <c r="CH224" s="328"/>
      <c r="CI224" s="328"/>
      <c r="CJ224" s="328"/>
      <c r="CK224" s="328"/>
      <c r="CL224" s="328"/>
      <c r="CM224" s="328"/>
      <c r="CN224" s="328"/>
      <c r="CO224" s="328"/>
      <c r="CP224" s="328"/>
      <c r="CQ224" s="328"/>
      <c r="CR224" s="328"/>
      <c r="CS224" s="328"/>
      <c r="CT224" s="328"/>
      <c r="CU224" s="328"/>
      <c r="CV224" s="377"/>
      <c r="CW224" s="377"/>
      <c r="CX224" s="377"/>
      <c r="CY224" s="377"/>
      <c r="CZ224" s="377"/>
      <c r="DA224" s="377"/>
    </row>
    <row r="225" spans="1:108" ht="5.25" customHeight="1">
      <c r="D225" s="36"/>
      <c r="E225" s="14"/>
      <c r="F225" s="14"/>
      <c r="G225" s="14"/>
      <c r="H225" s="14"/>
      <c r="I225" s="15"/>
      <c r="J225" s="1689"/>
      <c r="K225" s="1690"/>
      <c r="L225" s="1690"/>
      <c r="M225" s="1690"/>
      <c r="N225" s="1690"/>
      <c r="O225" s="1690"/>
      <c r="P225" s="1690"/>
      <c r="Q225" s="1690"/>
      <c r="R225" s="1690"/>
      <c r="S225" s="1690"/>
      <c r="T225" s="1690"/>
      <c r="U225" s="1690"/>
      <c r="V225" s="1690"/>
      <c r="W225" s="1690"/>
      <c r="X225" s="1690"/>
      <c r="Y225" s="1690"/>
      <c r="Z225" s="1690"/>
      <c r="AA225" s="1690"/>
      <c r="AB225" s="1691"/>
      <c r="AC225" s="1689"/>
      <c r="AD225" s="1690"/>
      <c r="AE225" s="1690"/>
      <c r="AF225" s="1690"/>
      <c r="AG225" s="1690"/>
      <c r="AH225" s="1690"/>
      <c r="AI225" s="1690"/>
      <c r="AJ225" s="1690"/>
      <c r="AK225" s="1690"/>
      <c r="AL225" s="1690"/>
      <c r="AM225" s="1690"/>
      <c r="AN225" s="1690"/>
      <c r="AO225" s="1690"/>
      <c r="AP225" s="1690"/>
      <c r="AQ225" s="1690"/>
      <c r="AR225" s="1690"/>
      <c r="AS225" s="1690"/>
      <c r="AT225" s="1690"/>
      <c r="AU225" s="1690"/>
      <c r="AV225" s="1690"/>
      <c r="AW225" s="1690"/>
      <c r="AX225" s="1691"/>
      <c r="BA225" s="333"/>
      <c r="BB225" s="333"/>
      <c r="BC225" s="333"/>
      <c r="BD225" s="333"/>
      <c r="BE225" s="329"/>
      <c r="BF225" s="329"/>
      <c r="BG225" s="329"/>
      <c r="BH225" s="18"/>
      <c r="BI225" s="18"/>
      <c r="BJ225" s="18"/>
      <c r="BK225" s="18"/>
      <c r="BL225" s="18"/>
      <c r="BM225" s="18"/>
      <c r="BN225" s="18"/>
      <c r="BO225" s="18"/>
      <c r="BP225" s="18"/>
      <c r="BQ225" s="18"/>
      <c r="BR225" s="18"/>
      <c r="BS225" s="18"/>
      <c r="BT225" s="327"/>
      <c r="BU225" s="327"/>
      <c r="BV225" s="327"/>
      <c r="BW225" s="328"/>
      <c r="BX225" s="328"/>
      <c r="BY225" s="328"/>
      <c r="BZ225" s="328"/>
      <c r="CA225" s="328"/>
      <c r="CB225" s="328"/>
      <c r="CC225" s="328"/>
      <c r="CD225" s="328"/>
      <c r="CE225" s="328"/>
      <c r="CF225" s="328"/>
      <c r="CG225" s="328"/>
      <c r="CH225" s="328"/>
      <c r="CI225" s="328"/>
      <c r="CJ225" s="328"/>
      <c r="CK225" s="328"/>
      <c r="CL225" s="328"/>
      <c r="CM225" s="328"/>
      <c r="CN225" s="328"/>
      <c r="CO225" s="328"/>
      <c r="CP225" s="328"/>
      <c r="CQ225" s="328"/>
      <c r="CR225" s="328"/>
      <c r="CS225" s="328"/>
      <c r="CT225" s="328"/>
      <c r="CU225" s="328"/>
      <c r="CV225" s="166"/>
      <c r="CW225" s="377"/>
      <c r="CX225" s="377"/>
      <c r="CY225" s="377"/>
      <c r="CZ225" s="377"/>
      <c r="DA225" s="377"/>
    </row>
    <row r="226" spans="1:108" ht="3.2" customHeight="1">
      <c r="D226" s="254"/>
      <c r="E226" s="254"/>
      <c r="F226" s="254"/>
      <c r="G226" s="254"/>
      <c r="H226" s="254"/>
      <c r="I226" s="254"/>
      <c r="J226" s="254"/>
      <c r="K226" s="254"/>
      <c r="L226" s="254"/>
      <c r="M226" s="254"/>
      <c r="N226" s="254"/>
      <c r="O226" s="254"/>
      <c r="P226" s="254"/>
      <c r="Q226" s="254"/>
      <c r="R226" s="254"/>
      <c r="S226" s="254"/>
      <c r="T226" s="254"/>
      <c r="U226" s="254"/>
      <c r="V226" s="254"/>
      <c r="W226" s="254"/>
      <c r="X226" s="254"/>
      <c r="Y226" s="254"/>
      <c r="Z226" s="254"/>
      <c r="AA226" s="254"/>
      <c r="AB226" s="254"/>
      <c r="AC226" s="254"/>
      <c r="AD226" s="254"/>
      <c r="AE226" s="254"/>
      <c r="AG226" s="253"/>
      <c r="AH226" s="253"/>
      <c r="AI226" s="253"/>
      <c r="AJ226" s="253"/>
      <c r="AK226" s="253"/>
      <c r="AL226" s="253"/>
      <c r="AM226" s="253"/>
      <c r="AN226" s="372"/>
      <c r="AO226" s="372"/>
      <c r="AP226" s="372"/>
      <c r="AQ226" s="372"/>
      <c r="AR226" s="372"/>
      <c r="AS226" s="372"/>
      <c r="AT226" s="372"/>
      <c r="AU226" s="372"/>
      <c r="AV226" s="372"/>
      <c r="AW226" s="372"/>
      <c r="AX226" s="372"/>
      <c r="BA226" s="333"/>
      <c r="BB226" s="333"/>
      <c r="BC226" s="333"/>
      <c r="BD226" s="333"/>
      <c r="BE226" s="329"/>
      <c r="BF226" s="329"/>
      <c r="BG226" s="329"/>
      <c r="BH226" s="18"/>
      <c r="BI226" s="18"/>
      <c r="BJ226" s="18"/>
      <c r="BK226" s="18"/>
      <c r="BL226" s="18"/>
      <c r="BM226" s="18"/>
      <c r="BN226" s="18"/>
      <c r="BO226" s="18"/>
      <c r="BP226" s="18"/>
      <c r="BQ226" s="18"/>
      <c r="BR226" s="18"/>
      <c r="BS226" s="18"/>
      <c r="BT226" s="327"/>
      <c r="BU226" s="327"/>
      <c r="BV226" s="327"/>
      <c r="BW226" s="328"/>
      <c r="BX226" s="328"/>
      <c r="BY226" s="328"/>
      <c r="BZ226" s="328"/>
      <c r="CA226" s="328"/>
      <c r="CB226" s="328"/>
      <c r="CC226" s="328"/>
      <c r="CD226" s="328"/>
      <c r="CE226" s="328"/>
      <c r="CF226" s="328"/>
      <c r="CG226" s="328"/>
      <c r="CH226" s="328"/>
      <c r="CI226" s="328"/>
      <c r="CJ226" s="328"/>
      <c r="CK226" s="328"/>
      <c r="CL226" s="328"/>
      <c r="CM226" s="328"/>
      <c r="CN226" s="328"/>
      <c r="CO226" s="328"/>
      <c r="CP226" s="328"/>
      <c r="CQ226" s="328"/>
      <c r="CR226" s="328"/>
      <c r="CS226" s="328"/>
      <c r="CT226" s="328"/>
      <c r="CU226" s="328"/>
      <c r="CV226" s="166"/>
      <c r="CW226" s="166"/>
      <c r="CX226" s="166"/>
      <c r="CY226" s="166"/>
      <c r="CZ226" s="166"/>
      <c r="DA226" s="166"/>
    </row>
    <row r="227" spans="1:108" ht="3.2" customHeight="1">
      <c r="C227" s="257"/>
      <c r="D227" s="278"/>
      <c r="E227" s="278"/>
      <c r="F227" s="278"/>
      <c r="G227" s="278"/>
      <c r="H227" s="278"/>
      <c r="I227" s="278"/>
      <c r="J227" s="278"/>
      <c r="K227" s="278"/>
      <c r="L227" s="278"/>
      <c r="M227" s="278"/>
      <c r="N227" s="278"/>
      <c r="O227" s="278"/>
      <c r="P227" s="278"/>
      <c r="Q227" s="278"/>
      <c r="R227" s="278"/>
      <c r="S227" s="278"/>
      <c r="T227" s="278"/>
      <c r="U227" s="278"/>
      <c r="V227" s="278"/>
      <c r="W227" s="278"/>
      <c r="X227" s="278"/>
      <c r="Y227" s="278"/>
      <c r="Z227" s="278"/>
      <c r="AA227" s="278"/>
      <c r="AB227" s="363"/>
      <c r="AC227" s="363"/>
      <c r="AD227" s="363"/>
      <c r="AE227" s="363"/>
      <c r="AF227" s="257"/>
      <c r="AG227" s="253"/>
      <c r="AH227" s="253"/>
      <c r="AI227" s="253"/>
      <c r="AJ227" s="253"/>
      <c r="AK227" s="253"/>
      <c r="AL227" s="253"/>
      <c r="AM227" s="253"/>
      <c r="AN227" s="372"/>
      <c r="AO227" s="372"/>
      <c r="AP227" s="372"/>
      <c r="AQ227" s="372"/>
      <c r="AR227" s="372"/>
      <c r="AS227" s="372"/>
      <c r="AT227" s="372"/>
      <c r="AU227" s="372"/>
      <c r="AV227" s="372"/>
      <c r="AW227" s="372"/>
      <c r="AX227" s="372"/>
      <c r="BA227" s="333"/>
      <c r="BB227" s="333"/>
      <c r="BC227" s="333"/>
      <c r="BD227" s="333"/>
      <c r="BE227" s="329"/>
      <c r="BF227" s="329"/>
      <c r="BG227" s="329"/>
      <c r="BH227" s="18"/>
      <c r="BI227" s="18"/>
      <c r="BJ227" s="18"/>
      <c r="BK227" s="18"/>
      <c r="BL227" s="18"/>
      <c r="BM227" s="18"/>
      <c r="BN227" s="18"/>
      <c r="BO227" s="18"/>
      <c r="BP227" s="18"/>
      <c r="BQ227" s="18"/>
      <c r="BR227" s="18"/>
      <c r="BS227" s="18"/>
      <c r="BT227" s="327"/>
      <c r="BU227" s="327"/>
      <c r="BV227" s="327"/>
      <c r="BW227" s="328"/>
      <c r="BX227" s="328"/>
      <c r="BY227" s="328"/>
      <c r="BZ227" s="328"/>
      <c r="CA227" s="328"/>
      <c r="CB227" s="328"/>
      <c r="CC227" s="328"/>
      <c r="CD227" s="328"/>
      <c r="CE227" s="328"/>
      <c r="CF227" s="328"/>
      <c r="CG227" s="328"/>
      <c r="CH227" s="328"/>
      <c r="CI227" s="328"/>
      <c r="CJ227" s="328"/>
      <c r="CK227" s="328"/>
      <c r="CL227" s="328"/>
      <c r="CM227" s="328"/>
      <c r="CN227" s="328"/>
      <c r="CO227" s="328"/>
      <c r="CP227" s="328"/>
      <c r="CQ227" s="328"/>
      <c r="CR227" s="328"/>
      <c r="CS227" s="328"/>
      <c r="CT227" s="328"/>
      <c r="CU227" s="328"/>
      <c r="CV227" s="166"/>
      <c r="CW227" s="166"/>
      <c r="CX227" s="166"/>
      <c r="CY227" s="166"/>
      <c r="CZ227" s="166"/>
      <c r="DB227" s="1203" t="s">
        <v>106</v>
      </c>
      <c r="DC227" s="1203"/>
      <c r="DD227" s="1203"/>
    </row>
    <row r="228" spans="1:108" ht="3.2" customHeight="1">
      <c r="C228" s="257"/>
      <c r="D228" s="278"/>
      <c r="E228" s="278"/>
      <c r="F228" s="278"/>
      <c r="G228" s="278"/>
      <c r="H228" s="278"/>
      <c r="I228" s="278"/>
      <c r="J228" s="278"/>
      <c r="K228" s="278"/>
      <c r="L228" s="278"/>
      <c r="M228" s="278"/>
      <c r="N228" s="278"/>
      <c r="O228" s="278"/>
      <c r="P228" s="278"/>
      <c r="Q228" s="278"/>
      <c r="R228" s="278"/>
      <c r="S228" s="278"/>
      <c r="T228" s="278"/>
      <c r="U228" s="278"/>
      <c r="V228" s="278"/>
      <c r="W228" s="278"/>
      <c r="X228" s="278"/>
      <c r="Y228" s="278"/>
      <c r="Z228" s="278"/>
      <c r="AA228" s="278"/>
      <c r="AB228" s="363"/>
      <c r="AC228" s="363"/>
      <c r="AD228" s="363"/>
      <c r="AE228" s="363"/>
      <c r="AF228" s="257"/>
      <c r="AG228" s="253"/>
      <c r="AH228" s="253"/>
      <c r="AI228" s="253"/>
      <c r="AJ228" s="253"/>
      <c r="AK228" s="253"/>
      <c r="AL228" s="253"/>
      <c r="AM228" s="253"/>
      <c r="AN228" s="372"/>
      <c r="AO228" s="372"/>
      <c r="AP228" s="372"/>
      <c r="AQ228" s="372"/>
      <c r="AR228" s="372"/>
      <c r="AS228" s="372"/>
      <c r="AT228" s="372"/>
      <c r="AU228" s="372"/>
      <c r="AV228" s="372"/>
      <c r="AW228" s="372"/>
      <c r="AX228" s="372"/>
      <c r="BA228" s="333"/>
      <c r="BB228" s="333"/>
      <c r="BC228" s="333"/>
      <c r="BD228" s="333"/>
      <c r="BE228" s="329"/>
      <c r="BF228" s="329"/>
      <c r="BG228" s="329"/>
      <c r="BH228" s="18"/>
      <c r="BI228" s="18"/>
      <c r="BJ228" s="18"/>
      <c r="BK228" s="18"/>
      <c r="BL228" s="18"/>
      <c r="BM228" s="18"/>
      <c r="BN228" s="18"/>
      <c r="BO228" s="18"/>
      <c r="BP228" s="18"/>
      <c r="BQ228" s="18"/>
      <c r="BR228" s="18"/>
      <c r="BS228" s="18"/>
      <c r="BT228" s="327"/>
      <c r="BU228" s="327"/>
      <c r="BV228" s="327"/>
      <c r="BW228" s="328"/>
      <c r="BX228" s="328"/>
      <c r="BY228" s="328"/>
      <c r="BZ228" s="328"/>
      <c r="CA228" s="328"/>
      <c r="CB228" s="328"/>
      <c r="CC228" s="328"/>
      <c r="CD228" s="328"/>
      <c r="CE228" s="328"/>
      <c r="CF228" s="328"/>
      <c r="CG228" s="328"/>
      <c r="CH228" s="328"/>
      <c r="CI228" s="328"/>
      <c r="CJ228" s="328"/>
      <c r="CK228" s="328"/>
      <c r="CL228" s="328"/>
      <c r="CM228" s="328"/>
      <c r="CN228" s="328"/>
      <c r="CO228" s="328"/>
      <c r="CP228" s="328"/>
      <c r="CQ228" s="328"/>
      <c r="CR228" s="328"/>
      <c r="CS228" s="328"/>
      <c r="CT228" s="328"/>
      <c r="CU228" s="328"/>
      <c r="CV228" s="166"/>
      <c r="CW228" s="166"/>
      <c r="CX228" s="166"/>
      <c r="CY228" s="166"/>
      <c r="CZ228" s="166"/>
      <c r="DB228" s="1203"/>
      <c r="DC228" s="1203"/>
      <c r="DD228" s="1203"/>
    </row>
    <row r="229" spans="1:108" ht="3.2" customHeight="1">
      <c r="C229" s="257"/>
      <c r="D229" s="278"/>
      <c r="E229" s="278"/>
      <c r="F229" s="278"/>
      <c r="G229" s="278"/>
      <c r="H229" s="278"/>
      <c r="I229" s="278"/>
      <c r="J229" s="278"/>
      <c r="K229" s="278"/>
      <c r="L229" s="278"/>
      <c r="M229" s="278"/>
      <c r="N229" s="278"/>
      <c r="O229" s="278"/>
      <c r="P229" s="278"/>
      <c r="Q229" s="278"/>
      <c r="R229" s="278"/>
      <c r="S229" s="278"/>
      <c r="T229" s="278"/>
      <c r="U229" s="278"/>
      <c r="V229" s="278"/>
      <c r="W229" s="278"/>
      <c r="X229" s="278"/>
      <c r="Y229" s="278"/>
      <c r="Z229" s="278"/>
      <c r="AA229" s="278"/>
      <c r="AB229" s="257"/>
      <c r="AC229" s="257"/>
      <c r="AD229" s="257"/>
      <c r="AE229" s="257"/>
      <c r="AF229" s="257"/>
      <c r="AG229" s="253"/>
      <c r="AH229" s="253"/>
      <c r="AI229" s="253"/>
      <c r="AJ229" s="253"/>
      <c r="AK229" s="253"/>
      <c r="AL229" s="253"/>
      <c r="AM229" s="253"/>
      <c r="AN229" s="372"/>
      <c r="AO229" s="372"/>
      <c r="AP229" s="372"/>
      <c r="AQ229" s="372"/>
      <c r="AR229" s="372"/>
      <c r="AS229" s="372"/>
      <c r="AT229" s="372"/>
      <c r="AU229" s="372"/>
      <c r="AV229" s="372"/>
      <c r="AW229" s="372"/>
      <c r="AX229" s="372"/>
      <c r="BA229" s="333"/>
      <c r="BB229" s="333"/>
      <c r="BC229" s="333"/>
      <c r="BD229" s="333"/>
      <c r="BE229" s="329"/>
      <c r="BF229" s="329"/>
      <c r="BG229" s="329"/>
      <c r="BH229" s="18"/>
      <c r="BI229" s="18"/>
      <c r="BJ229" s="18"/>
      <c r="BK229" s="18"/>
      <c r="BL229" s="18"/>
      <c r="BM229" s="18"/>
      <c r="BN229" s="18"/>
      <c r="BO229" s="18"/>
      <c r="BP229" s="18"/>
      <c r="BQ229" s="18"/>
      <c r="BR229" s="18"/>
      <c r="BS229" s="18"/>
      <c r="BT229" s="327"/>
      <c r="BU229" s="327"/>
      <c r="BV229" s="327"/>
      <c r="BW229" s="328"/>
      <c r="BX229" s="328"/>
      <c r="BY229" s="328"/>
      <c r="BZ229" s="328"/>
      <c r="CA229" s="328"/>
      <c r="CB229" s="328"/>
      <c r="CC229" s="328"/>
      <c r="CD229" s="328"/>
      <c r="CE229" s="328"/>
      <c r="CF229" s="328"/>
      <c r="CG229" s="328"/>
      <c r="CH229" s="328"/>
      <c r="CI229" s="328"/>
      <c r="CJ229" s="328"/>
      <c r="CK229" s="328"/>
      <c r="CL229" s="328"/>
      <c r="CM229" s="328"/>
      <c r="CN229" s="328"/>
      <c r="CO229" s="328"/>
      <c r="CP229" s="328"/>
      <c r="CQ229" s="328"/>
      <c r="CR229" s="328"/>
      <c r="CS229" s="328"/>
      <c r="CT229" s="328"/>
      <c r="CU229" s="328"/>
      <c r="CW229" s="166"/>
      <c r="CX229" s="166"/>
      <c r="CY229" s="166"/>
      <c r="CZ229" s="166"/>
      <c r="DB229" s="1203"/>
      <c r="DC229" s="1203"/>
      <c r="DD229" s="1203"/>
    </row>
    <row r="230" spans="1:108" ht="3.2" customHeight="1">
      <c r="C230" s="257"/>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333"/>
      <c r="BB230" s="333"/>
      <c r="BC230" s="333"/>
      <c r="BD230" s="333"/>
      <c r="BE230" s="329"/>
      <c r="BF230" s="329"/>
      <c r="BG230" s="329"/>
      <c r="BH230" s="18"/>
      <c r="BI230" s="18"/>
      <c r="BJ230" s="18"/>
      <c r="BK230" s="18"/>
      <c r="BL230" s="18"/>
      <c r="BM230" s="18"/>
      <c r="BN230" s="18"/>
      <c r="BO230" s="18"/>
      <c r="BP230" s="18"/>
      <c r="BQ230" s="18"/>
      <c r="BR230" s="18"/>
      <c r="BS230" s="18"/>
      <c r="BT230" s="327"/>
      <c r="BU230" s="327"/>
      <c r="BV230" s="327"/>
      <c r="BW230" s="328"/>
      <c r="BX230" s="328"/>
      <c r="BY230" s="328"/>
      <c r="BZ230" s="328"/>
      <c r="CA230" s="328"/>
      <c r="CB230" s="328"/>
      <c r="CC230" s="328"/>
      <c r="CD230" s="328"/>
      <c r="CE230" s="328"/>
      <c r="CF230" s="328"/>
      <c r="CG230" s="328"/>
      <c r="CH230" s="328"/>
      <c r="CI230" s="328"/>
      <c r="CJ230" s="328"/>
      <c r="CK230" s="328"/>
      <c r="CL230" s="328"/>
      <c r="CM230" s="328"/>
      <c r="CN230" s="328"/>
      <c r="CO230" s="328"/>
      <c r="CP230" s="328"/>
      <c r="CQ230" s="328"/>
      <c r="CR230" s="328"/>
      <c r="CS230" s="328"/>
      <c r="CT230" s="328"/>
      <c r="CU230" s="328"/>
      <c r="DB230" s="1203"/>
      <c r="DC230" s="1203"/>
      <c r="DD230" s="1203"/>
    </row>
    <row r="231" spans="1:108" ht="3.2" customHeight="1">
      <c r="C231" s="257"/>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333"/>
      <c r="BB231" s="333"/>
      <c r="BC231" s="333"/>
      <c r="BD231" s="333"/>
      <c r="BE231" s="329"/>
      <c r="BF231" s="329"/>
      <c r="BG231" s="329"/>
      <c r="BH231" s="18"/>
      <c r="BI231" s="18"/>
      <c r="BJ231" s="18"/>
      <c r="BK231" s="18"/>
      <c r="BL231" s="18"/>
      <c r="BM231" s="18"/>
      <c r="BN231" s="18"/>
      <c r="BO231" s="18"/>
      <c r="BP231" s="18"/>
      <c r="BQ231" s="18"/>
      <c r="BR231" s="18"/>
      <c r="BS231" s="18"/>
      <c r="BT231" s="327"/>
      <c r="BU231" s="327"/>
      <c r="BV231" s="327"/>
      <c r="BW231" s="328"/>
      <c r="BX231" s="328"/>
      <c r="BY231" s="328"/>
      <c r="BZ231" s="328"/>
      <c r="CA231" s="328"/>
      <c r="CB231" s="328"/>
      <c r="CC231" s="328"/>
      <c r="CD231" s="328"/>
      <c r="CE231" s="328"/>
      <c r="CF231" s="328"/>
      <c r="CG231" s="328"/>
      <c r="CH231" s="328"/>
      <c r="CI231" s="328"/>
      <c r="CJ231" s="328"/>
      <c r="CK231" s="328"/>
      <c r="CL231" s="328"/>
      <c r="CM231" s="328"/>
      <c r="CN231" s="328"/>
      <c r="CO231" s="328"/>
      <c r="CP231" s="328"/>
      <c r="CQ231" s="328"/>
      <c r="CR231" s="328"/>
      <c r="CS231" s="328"/>
      <c r="CT231" s="328"/>
      <c r="CU231" s="328"/>
      <c r="DB231" s="1203"/>
      <c r="DC231" s="1203"/>
      <c r="DD231" s="1203"/>
    </row>
    <row r="232" spans="1:108" ht="3.2" customHeight="1">
      <c r="C232" s="257"/>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366"/>
      <c r="BB232" s="366"/>
      <c r="BC232" s="366"/>
      <c r="BD232" s="366"/>
      <c r="BE232" s="366"/>
      <c r="BF232" s="366"/>
      <c r="BG232" s="366"/>
      <c r="BH232" s="366"/>
      <c r="BI232" s="366"/>
      <c r="BJ232" s="366"/>
      <c r="BK232" s="366"/>
      <c r="BL232" s="366"/>
      <c r="BM232" s="366"/>
      <c r="BN232" s="366"/>
      <c r="BO232" s="366"/>
      <c r="BP232" s="366"/>
      <c r="BQ232" s="366"/>
      <c r="BR232" s="366"/>
      <c r="BS232" s="366"/>
      <c r="BT232" s="366"/>
      <c r="BU232" s="366"/>
      <c r="BV232" s="366"/>
      <c r="BW232" s="366"/>
      <c r="BX232" s="366"/>
      <c r="BY232" s="366"/>
      <c r="BZ232" s="366"/>
      <c r="CA232" s="366"/>
      <c r="CB232" s="366"/>
      <c r="CC232" s="366"/>
      <c r="CD232" s="366"/>
      <c r="CE232" s="366"/>
      <c r="CF232" s="366"/>
      <c r="CG232" s="366"/>
      <c r="CH232" s="366"/>
      <c r="CI232" s="366"/>
      <c r="CJ232" s="366"/>
      <c r="CK232" s="366"/>
      <c r="CL232" s="366"/>
      <c r="CM232" s="366"/>
      <c r="CN232" s="366"/>
      <c r="CO232" s="366"/>
      <c r="CP232" s="366"/>
      <c r="CQ232" s="366"/>
      <c r="CR232" s="366"/>
      <c r="CS232" s="366"/>
      <c r="CT232" s="366"/>
      <c r="CU232" s="366"/>
      <c r="CV232" s="377"/>
      <c r="DB232" s="1203"/>
      <c r="DC232" s="1203"/>
      <c r="DD232" s="1203"/>
    </row>
    <row r="233" spans="1:108" ht="3.2" hidden="1" customHeight="1">
      <c r="C233" s="257"/>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366"/>
      <c r="BB233" s="366"/>
      <c r="BC233" s="366"/>
      <c r="BD233" s="366"/>
      <c r="BE233" s="366"/>
      <c r="BF233" s="366"/>
      <c r="BG233" s="366"/>
      <c r="BH233" s="366"/>
      <c r="BI233" s="366"/>
      <c r="BJ233" s="366"/>
      <c r="BK233" s="366"/>
      <c r="BL233" s="366"/>
      <c r="BM233" s="366"/>
      <c r="BN233" s="366"/>
      <c r="BO233" s="366"/>
      <c r="BP233" s="366"/>
      <c r="BQ233" s="366"/>
      <c r="BR233" s="366"/>
      <c r="BS233" s="366"/>
      <c r="BT233" s="366"/>
      <c r="BU233" s="366"/>
      <c r="BV233" s="366"/>
      <c r="BW233" s="366"/>
      <c r="BX233" s="366"/>
      <c r="BY233" s="366"/>
      <c r="BZ233" s="366"/>
      <c r="CA233" s="366"/>
      <c r="CB233" s="366"/>
      <c r="CC233" s="366"/>
      <c r="CD233" s="366"/>
      <c r="CE233" s="366"/>
      <c r="CF233" s="366"/>
      <c r="CG233" s="366"/>
      <c r="CH233" s="366"/>
      <c r="CI233" s="366"/>
      <c r="CJ233" s="366"/>
      <c r="CK233" s="366"/>
      <c r="CL233" s="366"/>
      <c r="CM233" s="366"/>
      <c r="CN233" s="366"/>
      <c r="CO233" s="366"/>
      <c r="CP233" s="366"/>
      <c r="CQ233" s="366"/>
      <c r="CR233" s="366"/>
      <c r="CS233" s="366"/>
      <c r="CT233" s="366"/>
      <c r="CU233" s="366"/>
    </row>
    <row r="234" spans="1:108" ht="3.2" hidden="1" customHeight="1">
      <c r="C234" s="257"/>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366"/>
      <c r="BB234" s="366"/>
      <c r="BC234" s="366"/>
      <c r="BD234" s="366"/>
      <c r="BE234" s="366"/>
      <c r="BF234" s="366"/>
      <c r="BG234" s="366"/>
      <c r="BH234" s="366"/>
      <c r="BI234" s="366"/>
      <c r="BJ234" s="366"/>
      <c r="BK234" s="366"/>
      <c r="BL234" s="366"/>
      <c r="BM234" s="366"/>
      <c r="BN234" s="366"/>
      <c r="BO234" s="366"/>
      <c r="BP234" s="366"/>
      <c r="BQ234" s="366"/>
      <c r="BR234" s="366"/>
      <c r="BS234" s="366"/>
      <c r="BT234" s="366"/>
      <c r="BU234" s="366"/>
      <c r="BV234" s="366"/>
      <c r="BW234" s="366"/>
      <c r="BX234" s="366"/>
      <c r="BY234" s="366"/>
      <c r="BZ234" s="366"/>
      <c r="CA234" s="366"/>
      <c r="CB234" s="366"/>
      <c r="CC234" s="366"/>
      <c r="CD234" s="366"/>
      <c r="CE234" s="366"/>
      <c r="CF234" s="366"/>
      <c r="CG234" s="366"/>
      <c r="CH234" s="366"/>
      <c r="CI234" s="366"/>
      <c r="CJ234" s="366"/>
      <c r="CK234" s="366"/>
      <c r="CL234" s="366"/>
      <c r="CM234" s="366"/>
      <c r="CN234" s="366"/>
      <c r="CO234" s="366"/>
      <c r="CP234" s="366"/>
      <c r="CQ234" s="366"/>
      <c r="CR234" s="366"/>
      <c r="CS234" s="366"/>
      <c r="CT234" s="366"/>
      <c r="CU234" s="366"/>
    </row>
    <row r="235" spans="1:108" ht="3.2" hidden="1" customHeight="1">
      <c r="C235" s="257"/>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6"/>
      <c r="CD235" s="46"/>
      <c r="CE235" s="46"/>
      <c r="CF235" s="46"/>
      <c r="CG235" s="46"/>
      <c r="CH235" s="46"/>
      <c r="CI235" s="46"/>
      <c r="CJ235" s="46"/>
      <c r="CK235" s="46"/>
      <c r="CL235" s="46"/>
      <c r="CM235" s="46"/>
      <c r="CN235" s="46"/>
      <c r="CO235" s="46"/>
      <c r="CP235" s="46"/>
      <c r="CQ235" s="46"/>
      <c r="CR235" s="46"/>
      <c r="CS235" s="46"/>
      <c r="CT235" s="46"/>
      <c r="CU235" s="46"/>
    </row>
    <row r="236" spans="1:108" ht="3.2" hidden="1" customHeight="1">
      <c r="C236" s="257"/>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6"/>
      <c r="CD236" s="46"/>
      <c r="CE236" s="46"/>
      <c r="CF236" s="46"/>
      <c r="CG236" s="46"/>
      <c r="CH236" s="46"/>
      <c r="CI236" s="46"/>
      <c r="CJ236" s="46"/>
      <c r="CK236" s="46"/>
      <c r="CL236" s="46"/>
      <c r="CM236" s="46"/>
      <c r="CN236" s="46"/>
      <c r="CO236" s="46"/>
      <c r="CP236" s="46"/>
      <c r="CQ236" s="46"/>
      <c r="CR236" s="46"/>
      <c r="CS236" s="46"/>
      <c r="CT236" s="46"/>
      <c r="CU236" s="46"/>
    </row>
    <row r="237" spans="1:108" ht="0.75" hidden="1" customHeight="1">
      <c r="D237" s="381"/>
      <c r="E237" s="381"/>
      <c r="F237" s="381"/>
      <c r="G237" s="381"/>
      <c r="H237" s="381"/>
      <c r="I237" s="381"/>
      <c r="J237" s="381"/>
      <c r="K237" s="381"/>
      <c r="L237" s="381"/>
      <c r="M237" s="381"/>
      <c r="N237" s="381"/>
      <c r="O237" s="381"/>
      <c r="P237" s="381"/>
      <c r="Q237" s="381"/>
      <c r="R237" s="381"/>
      <c r="S237" s="381"/>
      <c r="T237" s="381"/>
      <c r="U237" s="381"/>
      <c r="V237" s="381"/>
      <c r="W237" s="381"/>
      <c r="X237" s="345"/>
      <c r="Y237" s="384"/>
      <c r="Z237" s="384"/>
      <c r="AA237" s="384"/>
      <c r="AB237" s="384"/>
      <c r="AC237" s="384"/>
      <c r="AD237" s="384"/>
      <c r="AE237" s="384"/>
      <c r="AF237" s="384"/>
      <c r="AG237" s="384"/>
      <c r="AH237" s="384"/>
      <c r="AI237" s="384"/>
      <c r="AJ237" s="384"/>
      <c r="AK237" s="384"/>
      <c r="AL237" s="384"/>
      <c r="AM237" s="384"/>
      <c r="AN237" s="384"/>
      <c r="AO237" s="384"/>
      <c r="AP237" s="384"/>
      <c r="AQ237" s="384"/>
      <c r="AR237" s="384"/>
      <c r="AS237" s="384"/>
      <c r="AT237" s="384"/>
      <c r="AU237" s="384"/>
      <c r="AV237" s="384"/>
      <c r="AW237" s="384"/>
      <c r="AX237" s="384"/>
      <c r="AY237" s="384"/>
      <c r="AZ237" s="384"/>
      <c r="BA237" s="384"/>
      <c r="BB237" s="384"/>
      <c r="BC237" s="384"/>
      <c r="BD237" s="384"/>
      <c r="BE237" s="384"/>
      <c r="BF237" s="384"/>
      <c r="BG237" s="384"/>
      <c r="BH237" s="384"/>
      <c r="BI237" s="384"/>
      <c r="BJ237" s="384"/>
      <c r="BK237" s="384"/>
      <c r="BL237" s="384"/>
      <c r="BM237" s="384"/>
      <c r="BN237" s="384"/>
      <c r="BO237" s="384"/>
      <c r="BP237" s="384"/>
      <c r="BQ237" s="384"/>
      <c r="BR237" s="384"/>
      <c r="BS237" s="384"/>
      <c r="BT237" s="384"/>
      <c r="BU237" s="384"/>
      <c r="BV237" s="384"/>
      <c r="BW237" s="384"/>
      <c r="BX237" s="384"/>
      <c r="BY237" s="384"/>
      <c r="BZ237" s="384"/>
      <c r="CA237" s="384"/>
      <c r="CB237" s="384"/>
      <c r="CC237" s="384"/>
      <c r="CD237" s="384"/>
      <c r="CE237" s="384"/>
      <c r="CF237" s="384"/>
      <c r="CG237" s="384"/>
      <c r="CH237" s="384"/>
      <c r="CI237" s="384"/>
      <c r="CJ237" s="384"/>
      <c r="CK237" s="384"/>
      <c r="CL237" s="384"/>
      <c r="CM237" s="384"/>
      <c r="CN237" s="384"/>
      <c r="CO237" s="384"/>
      <c r="CP237" s="384"/>
      <c r="CQ237" s="384"/>
      <c r="CR237" s="384"/>
      <c r="CS237" s="384"/>
      <c r="CT237" s="384"/>
      <c r="CU237" s="384"/>
    </row>
    <row r="238" spans="1:108" ht="3" hidden="1" customHeight="1">
      <c r="A238" s="257"/>
      <c r="B238" s="257"/>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c r="CF238" s="257"/>
      <c r="CG238" s="257"/>
      <c r="CH238" s="257"/>
      <c r="CI238" s="257"/>
      <c r="CJ238" s="257"/>
      <c r="CK238" s="257"/>
      <c r="CL238" s="257"/>
      <c r="CM238" s="257"/>
      <c r="CN238" s="257"/>
      <c r="CO238" s="257"/>
      <c r="CP238" s="257"/>
      <c r="CQ238" s="257"/>
      <c r="CR238" s="257"/>
      <c r="CS238" s="257"/>
      <c r="CT238" s="257"/>
      <c r="CU238" s="257"/>
      <c r="CV238" s="257"/>
      <c r="CW238" s="257"/>
      <c r="CX238" s="257"/>
      <c r="CY238" s="257"/>
      <c r="CZ238" s="257"/>
    </row>
    <row r="239" spans="1:108" ht="3" hidden="1" customHeight="1">
      <c r="A239" s="257"/>
      <c r="B239" s="257"/>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c r="BZ239" s="257"/>
      <c r="CA239" s="257"/>
      <c r="CB239" s="257"/>
      <c r="CC239" s="257"/>
      <c r="CD239" s="257"/>
      <c r="CE239" s="257"/>
      <c r="CF239" s="257"/>
      <c r="CG239" s="257"/>
      <c r="CH239" s="257"/>
      <c r="CI239" s="257"/>
      <c r="CJ239" s="257"/>
      <c r="CK239" s="257"/>
      <c r="CL239" s="257"/>
      <c r="CM239" s="257"/>
      <c r="CN239" s="257"/>
      <c r="CO239" s="257"/>
      <c r="CP239" s="257"/>
      <c r="CQ239" s="257"/>
      <c r="CR239" s="257"/>
      <c r="CS239" s="257"/>
      <c r="CT239" s="257"/>
      <c r="CU239" s="257"/>
      <c r="CV239" s="257"/>
      <c r="CW239" s="257"/>
      <c r="CX239" s="257"/>
      <c r="CY239" s="257"/>
      <c r="CZ239" s="257"/>
    </row>
    <row r="240" spans="1:108" ht="3" customHeight="1">
      <c r="CP240" s="340"/>
      <c r="CQ240" s="340"/>
      <c r="CU240" s="753" t="s">
        <v>46</v>
      </c>
      <c r="CV240" s="753"/>
      <c r="CW240" s="753"/>
      <c r="CX240" s="753"/>
      <c r="CY240" s="340"/>
      <c r="CZ240" s="340"/>
      <c r="DA240" s="167"/>
    </row>
    <row r="241" spans="2:106" ht="3" customHeight="1">
      <c r="CP241" s="340"/>
      <c r="CQ241" s="340"/>
      <c r="CU241" s="753"/>
      <c r="CV241" s="753"/>
      <c r="CW241" s="753"/>
      <c r="CX241" s="753"/>
      <c r="CY241" s="340"/>
      <c r="CZ241" s="340"/>
      <c r="DA241" s="168"/>
    </row>
    <row r="242" spans="2:106" ht="12.95" customHeight="1">
      <c r="B242" s="1702" t="s">
        <v>47</v>
      </c>
      <c r="C242" s="1702"/>
      <c r="D242" s="1702"/>
      <c r="E242" s="1702"/>
      <c r="F242" s="1702"/>
      <c r="G242" s="1702"/>
      <c r="H242" s="1702"/>
      <c r="I242" s="1702"/>
      <c r="J242" s="1702"/>
      <c r="K242" s="1702"/>
      <c r="L242" s="1702"/>
      <c r="BY242" s="1703" t="str">
        <f>IF(S21="","",S21)</f>
        <v/>
      </c>
      <c r="BZ242" s="1703"/>
      <c r="CA242" s="1703"/>
      <c r="CB242" s="1703"/>
      <c r="CC242" s="1703"/>
      <c r="CD242" s="1703"/>
      <c r="CE242" s="1703"/>
      <c r="CF242" s="1703"/>
      <c r="CG242" s="1703"/>
      <c r="CH242" s="1703"/>
      <c r="CI242" s="1703"/>
      <c r="CJ242" s="1703"/>
      <c r="CK242" s="1703"/>
      <c r="CL242" s="1703"/>
      <c r="CM242" s="1703"/>
      <c r="CN242" s="1703"/>
      <c r="CO242" s="1703"/>
      <c r="CP242" s="1703"/>
      <c r="CQ242" s="1703"/>
      <c r="CU242" s="753"/>
      <c r="CV242" s="753"/>
      <c r="CW242" s="753"/>
      <c r="CX242" s="753"/>
      <c r="CY242" s="340"/>
      <c r="CZ242" s="340"/>
      <c r="DA242" s="169"/>
    </row>
    <row r="243" spans="2:106" ht="3.2" customHeight="1">
      <c r="B243" s="1704" t="s">
        <v>48</v>
      </c>
      <c r="C243" s="1704"/>
      <c r="D243" s="1704"/>
      <c r="E243" s="1704"/>
      <c r="F243" s="1704"/>
      <c r="G243" s="1704"/>
      <c r="H243" s="1704"/>
      <c r="I243" s="1704"/>
      <c r="J243" s="1704"/>
      <c r="K243" s="1704"/>
      <c r="L243" s="1704"/>
      <c r="M243" s="1704"/>
      <c r="N243" s="1704"/>
      <c r="O243" s="1704"/>
      <c r="P243" s="1704"/>
      <c r="Q243" s="1704"/>
      <c r="R243" s="1704"/>
      <c r="S243" s="1704"/>
      <c r="T243" s="1704"/>
      <c r="U243" s="1704"/>
      <c r="V243" s="1704"/>
      <c r="W243" s="1704"/>
      <c r="X243" s="1704"/>
      <c r="Y243" s="1704"/>
      <c r="Z243" s="1704"/>
      <c r="AA243" s="1704"/>
      <c r="AB243" s="1704"/>
      <c r="AE243" s="1702" t="s">
        <v>49</v>
      </c>
      <c r="AF243" s="1702"/>
      <c r="AG243" s="1702"/>
      <c r="AH243" s="1702"/>
      <c r="AI243" s="1702"/>
      <c r="AJ243" s="1702"/>
      <c r="AK243" s="1702"/>
      <c r="AL243" s="1702"/>
      <c r="AM243" s="1702"/>
      <c r="AN243" s="1702"/>
      <c r="AO243" s="1702"/>
      <c r="AP243" s="1702"/>
      <c r="AQ243" s="1702"/>
      <c r="AR243" s="1702"/>
      <c r="AS243" s="1702"/>
      <c r="AT243" s="1702"/>
      <c r="AU243" s="1702"/>
      <c r="AV243" s="1702"/>
      <c r="AW243" s="1702"/>
      <c r="AX243" s="1702"/>
      <c r="AY243" s="1702"/>
      <c r="AZ243" s="1702"/>
      <c r="BA243" s="1702"/>
      <c r="BB243" s="1702"/>
      <c r="BC243" s="1702"/>
      <c r="BD243" s="1702"/>
      <c r="BE243" s="1702"/>
      <c r="BF243" s="1702"/>
      <c r="BG243" s="1702"/>
      <c r="BH243" s="1702"/>
      <c r="BI243" s="1702"/>
      <c r="BJ243" s="1702"/>
      <c r="BK243" s="1702"/>
      <c r="BL243" s="1702"/>
      <c r="BM243" s="1702"/>
      <c r="BN243" s="1702"/>
      <c r="BO243" s="1702"/>
      <c r="BP243" s="1702"/>
      <c r="DA243" s="169"/>
    </row>
    <row r="244" spans="2:106" ht="3.2" customHeight="1">
      <c r="B244" s="1704"/>
      <c r="C244" s="1704"/>
      <c r="D244" s="1704"/>
      <c r="E244" s="1704"/>
      <c r="F244" s="1704"/>
      <c r="G244" s="1704"/>
      <c r="H244" s="1704"/>
      <c r="I244" s="1704"/>
      <c r="J244" s="1704"/>
      <c r="K244" s="1704"/>
      <c r="L244" s="1704"/>
      <c r="M244" s="1704"/>
      <c r="N244" s="1704"/>
      <c r="O244" s="1704"/>
      <c r="P244" s="1704"/>
      <c r="Q244" s="1704"/>
      <c r="R244" s="1704"/>
      <c r="S244" s="1704"/>
      <c r="T244" s="1704"/>
      <c r="U244" s="1704"/>
      <c r="V244" s="1704"/>
      <c r="W244" s="1704"/>
      <c r="X244" s="1704"/>
      <c r="Y244" s="1704"/>
      <c r="Z244" s="1704"/>
      <c r="AA244" s="1704"/>
      <c r="AB244" s="1704"/>
      <c r="AE244" s="1702"/>
      <c r="AF244" s="1702"/>
      <c r="AG244" s="1702"/>
      <c r="AH244" s="1702"/>
      <c r="AI244" s="1702"/>
      <c r="AJ244" s="1702"/>
      <c r="AK244" s="1702"/>
      <c r="AL244" s="1702"/>
      <c r="AM244" s="1702"/>
      <c r="AN244" s="1702"/>
      <c r="AO244" s="1702"/>
      <c r="AP244" s="1702"/>
      <c r="AQ244" s="1702"/>
      <c r="AR244" s="1702"/>
      <c r="AS244" s="1702"/>
      <c r="AT244" s="1702"/>
      <c r="AU244" s="1702"/>
      <c r="AV244" s="1702"/>
      <c r="AW244" s="1702"/>
      <c r="AX244" s="1702"/>
      <c r="AY244" s="1702"/>
      <c r="AZ244" s="1702"/>
      <c r="BA244" s="1702"/>
      <c r="BB244" s="1702"/>
      <c r="BC244" s="1702"/>
      <c r="BD244" s="1702"/>
      <c r="BE244" s="1702"/>
      <c r="BF244" s="1702"/>
      <c r="BG244" s="1702"/>
      <c r="BH244" s="1702"/>
      <c r="BI244" s="1702"/>
      <c r="BJ244" s="1702"/>
      <c r="BK244" s="1702"/>
      <c r="BL244" s="1702"/>
      <c r="BM244" s="1702"/>
      <c r="BN244" s="1702"/>
      <c r="BO244" s="1702"/>
      <c r="BP244" s="1702"/>
      <c r="DA244" s="169"/>
    </row>
    <row r="245" spans="2:106" ht="3.2" customHeight="1">
      <c r="B245" s="1704"/>
      <c r="C245" s="1704"/>
      <c r="D245" s="1704"/>
      <c r="E245" s="1704"/>
      <c r="F245" s="1704"/>
      <c r="G245" s="1704"/>
      <c r="H245" s="1704"/>
      <c r="I245" s="1704"/>
      <c r="J245" s="1704"/>
      <c r="K245" s="1704"/>
      <c r="L245" s="1704"/>
      <c r="M245" s="1704"/>
      <c r="N245" s="1704"/>
      <c r="O245" s="1704"/>
      <c r="P245" s="1704"/>
      <c r="Q245" s="1704"/>
      <c r="R245" s="1704"/>
      <c r="S245" s="1704"/>
      <c r="T245" s="1704"/>
      <c r="U245" s="1704"/>
      <c r="V245" s="1704"/>
      <c r="W245" s="1704"/>
      <c r="X245" s="1704"/>
      <c r="Y245" s="1704"/>
      <c r="Z245" s="1704"/>
      <c r="AA245" s="1704"/>
      <c r="AB245" s="1704"/>
      <c r="AE245" s="1702"/>
      <c r="AF245" s="1702"/>
      <c r="AG245" s="1702"/>
      <c r="AH245" s="1702"/>
      <c r="AI245" s="1702"/>
      <c r="AJ245" s="1702"/>
      <c r="AK245" s="1702"/>
      <c r="AL245" s="1702"/>
      <c r="AM245" s="1702"/>
      <c r="AN245" s="1702"/>
      <c r="AO245" s="1702"/>
      <c r="AP245" s="1702"/>
      <c r="AQ245" s="1702"/>
      <c r="AR245" s="1702"/>
      <c r="AS245" s="1702"/>
      <c r="AT245" s="1702"/>
      <c r="AU245" s="1702"/>
      <c r="AV245" s="1702"/>
      <c r="AW245" s="1702"/>
      <c r="AX245" s="1702"/>
      <c r="AY245" s="1702"/>
      <c r="AZ245" s="1702"/>
      <c r="BA245" s="1702"/>
      <c r="BB245" s="1702"/>
      <c r="BC245" s="1702"/>
      <c r="BD245" s="1702"/>
      <c r="BE245" s="1702"/>
      <c r="BF245" s="1702"/>
      <c r="BG245" s="1702"/>
      <c r="BH245" s="1702"/>
      <c r="BI245" s="1702"/>
      <c r="BJ245" s="1702"/>
      <c r="BK245" s="1702"/>
      <c r="BL245" s="1702"/>
      <c r="BM245" s="1702"/>
      <c r="BN245" s="1702"/>
      <c r="BO245" s="1702"/>
      <c r="BP245" s="1702"/>
      <c r="DA245" s="169"/>
    </row>
    <row r="246" spans="2:106" ht="3.2" customHeight="1">
      <c r="B246" s="1704"/>
      <c r="C246" s="1704"/>
      <c r="D246" s="1704"/>
      <c r="E246" s="1704"/>
      <c r="F246" s="1704"/>
      <c r="G246" s="1704"/>
      <c r="H246" s="1704"/>
      <c r="I246" s="1704"/>
      <c r="J246" s="1704"/>
      <c r="K246" s="1704"/>
      <c r="L246" s="1704"/>
      <c r="M246" s="1704"/>
      <c r="N246" s="1704"/>
      <c r="O246" s="1704"/>
      <c r="P246" s="1704"/>
      <c r="Q246" s="1704"/>
      <c r="R246" s="1704"/>
      <c r="S246" s="1704"/>
      <c r="T246" s="1704"/>
      <c r="U246" s="1704"/>
      <c r="V246" s="1704"/>
      <c r="W246" s="1704"/>
      <c r="X246" s="1704"/>
      <c r="Y246" s="1704"/>
      <c r="Z246" s="1704"/>
      <c r="AA246" s="1704"/>
      <c r="AB246" s="1704"/>
      <c r="AE246" s="1702"/>
      <c r="AF246" s="1702"/>
      <c r="AG246" s="1702"/>
      <c r="AH246" s="1702"/>
      <c r="AI246" s="1702"/>
      <c r="AJ246" s="1702"/>
      <c r="AK246" s="1702"/>
      <c r="AL246" s="1702"/>
      <c r="AM246" s="1702"/>
      <c r="AN246" s="1702"/>
      <c r="AO246" s="1702"/>
      <c r="AP246" s="1702"/>
      <c r="AQ246" s="1702"/>
      <c r="AR246" s="1702"/>
      <c r="AS246" s="1702"/>
      <c r="AT246" s="1702"/>
      <c r="AU246" s="1702"/>
      <c r="AV246" s="1702"/>
      <c r="AW246" s="1702"/>
      <c r="AX246" s="1702"/>
      <c r="AY246" s="1702"/>
      <c r="AZ246" s="1702"/>
      <c r="BA246" s="1702"/>
      <c r="BB246" s="1702"/>
      <c r="BC246" s="1702"/>
      <c r="BD246" s="1702"/>
      <c r="BE246" s="1702"/>
      <c r="BF246" s="1702"/>
      <c r="BG246" s="1702"/>
      <c r="BH246" s="1702"/>
      <c r="BI246" s="1702"/>
      <c r="BJ246" s="1702"/>
      <c r="BK246" s="1702"/>
      <c r="BL246" s="1702"/>
      <c r="BM246" s="1702"/>
      <c r="BN246" s="1702"/>
      <c r="BO246" s="1702"/>
      <c r="BP246" s="1702"/>
      <c r="DA246" s="169"/>
      <c r="DB246" s="73"/>
    </row>
    <row r="247" spans="2:106" ht="3.2" customHeight="1">
      <c r="B247" s="1704"/>
      <c r="C247" s="1704"/>
      <c r="D247" s="1704"/>
      <c r="E247" s="1704"/>
      <c r="F247" s="1704"/>
      <c r="G247" s="1704"/>
      <c r="H247" s="1704"/>
      <c r="I247" s="1704"/>
      <c r="J247" s="1704"/>
      <c r="K247" s="1704"/>
      <c r="L247" s="1704"/>
      <c r="M247" s="1704"/>
      <c r="N247" s="1704"/>
      <c r="O247" s="1704"/>
      <c r="P247" s="1704"/>
      <c r="Q247" s="1704"/>
      <c r="R247" s="1704"/>
      <c r="S247" s="1704"/>
      <c r="T247" s="1704"/>
      <c r="U247" s="1704"/>
      <c r="V247" s="1704"/>
      <c r="W247" s="1704"/>
      <c r="X247" s="1704"/>
      <c r="Y247" s="1704"/>
      <c r="Z247" s="1704"/>
      <c r="AA247" s="1704"/>
      <c r="AB247" s="1704"/>
      <c r="AE247" s="1702"/>
      <c r="AF247" s="1702"/>
      <c r="AG247" s="1702"/>
      <c r="AH247" s="1702"/>
      <c r="AI247" s="1702"/>
      <c r="AJ247" s="1702"/>
      <c r="AK247" s="1702"/>
      <c r="AL247" s="1702"/>
      <c r="AM247" s="1702"/>
      <c r="AN247" s="1702"/>
      <c r="AO247" s="1702"/>
      <c r="AP247" s="1702"/>
      <c r="AQ247" s="1702"/>
      <c r="AR247" s="1702"/>
      <c r="AS247" s="1702"/>
      <c r="AT247" s="1702"/>
      <c r="AU247" s="1702"/>
      <c r="AV247" s="1702"/>
      <c r="AW247" s="1702"/>
      <c r="AX247" s="1702"/>
      <c r="AY247" s="1702"/>
      <c r="AZ247" s="1702"/>
      <c r="BA247" s="1702"/>
      <c r="BB247" s="1702"/>
      <c r="BC247" s="1702"/>
      <c r="BD247" s="1702"/>
      <c r="BE247" s="1702"/>
      <c r="BF247" s="1702"/>
      <c r="BG247" s="1702"/>
      <c r="BH247" s="1702"/>
      <c r="BI247" s="1702"/>
      <c r="BJ247" s="1702"/>
      <c r="BK247" s="1702"/>
      <c r="BL247" s="1702"/>
      <c r="BM247" s="1702"/>
      <c r="BN247" s="1702"/>
      <c r="BO247" s="1702"/>
      <c r="BP247" s="1702"/>
    </row>
    <row r="248" spans="2:106" ht="3.2" customHeight="1">
      <c r="B248" s="1704"/>
      <c r="C248" s="1704"/>
      <c r="D248" s="1704"/>
      <c r="E248" s="1704"/>
      <c r="F248" s="1704"/>
      <c r="G248" s="1704"/>
      <c r="H248" s="1704"/>
      <c r="I248" s="1704"/>
      <c r="J248" s="1704"/>
      <c r="K248" s="1704"/>
      <c r="L248" s="1704"/>
      <c r="M248" s="1704"/>
      <c r="N248" s="1704"/>
      <c r="O248" s="1704"/>
      <c r="P248" s="1704"/>
      <c r="Q248" s="1704"/>
      <c r="R248" s="1704"/>
      <c r="S248" s="1704"/>
      <c r="T248" s="1704"/>
      <c r="U248" s="1704"/>
      <c r="V248" s="1704"/>
      <c r="W248" s="1704"/>
      <c r="X248" s="1704"/>
      <c r="Y248" s="1704"/>
      <c r="Z248" s="1704"/>
      <c r="AA248" s="1704"/>
      <c r="AB248" s="1704"/>
      <c r="AE248" s="1702"/>
      <c r="AF248" s="1702"/>
      <c r="AG248" s="1702"/>
      <c r="AH248" s="1702"/>
      <c r="AI248" s="1702"/>
      <c r="AJ248" s="1702"/>
      <c r="AK248" s="1702"/>
      <c r="AL248" s="1702"/>
      <c r="AM248" s="1702"/>
      <c r="AN248" s="1702"/>
      <c r="AO248" s="1702"/>
      <c r="AP248" s="1702"/>
      <c r="AQ248" s="1702"/>
      <c r="AR248" s="1702"/>
      <c r="AS248" s="1702"/>
      <c r="AT248" s="1702"/>
      <c r="AU248" s="1702"/>
      <c r="AV248" s="1702"/>
      <c r="AW248" s="1702"/>
      <c r="AX248" s="1702"/>
      <c r="AY248" s="1702"/>
      <c r="AZ248" s="1702"/>
      <c r="BA248" s="1702"/>
      <c r="BB248" s="1702"/>
      <c r="BC248" s="1702"/>
      <c r="BD248" s="1702"/>
      <c r="BE248" s="1702"/>
      <c r="BF248" s="1702"/>
      <c r="BG248" s="1702"/>
      <c r="BH248" s="1702"/>
      <c r="BI248" s="1702"/>
      <c r="BJ248" s="1702"/>
      <c r="BK248" s="1702"/>
      <c r="BL248" s="1702"/>
      <c r="BM248" s="1702"/>
      <c r="BN248" s="1702"/>
      <c r="BO248" s="1702"/>
      <c r="BP248" s="1702"/>
    </row>
    <row r="249" spans="2:106" ht="3.2" customHeight="1">
      <c r="AE249" s="383"/>
      <c r="AF249" s="383"/>
      <c r="AG249" s="383"/>
      <c r="AH249" s="383"/>
      <c r="AI249" s="383"/>
      <c r="AJ249" s="383"/>
      <c r="AK249" s="383"/>
      <c r="AL249" s="383"/>
      <c r="AM249" s="383"/>
      <c r="AN249" s="383"/>
      <c r="AO249" s="383"/>
      <c r="AP249" s="383"/>
      <c r="AQ249" s="383"/>
      <c r="AR249" s="383"/>
      <c r="AS249" s="383"/>
      <c r="AT249" s="383"/>
      <c r="AU249" s="383"/>
      <c r="AV249" s="383"/>
      <c r="AW249" s="383"/>
      <c r="AX249" s="383"/>
      <c r="AY249" s="383"/>
      <c r="AZ249" s="383"/>
      <c r="BA249" s="383"/>
      <c r="BB249" s="383"/>
      <c r="BC249" s="383"/>
      <c r="BD249" s="383"/>
      <c r="DA249" s="345"/>
    </row>
    <row r="250" spans="2:106" ht="15" customHeight="1">
      <c r="B250" s="1137" t="s">
        <v>17</v>
      </c>
      <c r="C250" s="1138"/>
      <c r="D250" s="1139"/>
      <c r="E250" s="1137" t="s">
        <v>50</v>
      </c>
      <c r="F250" s="1138"/>
      <c r="G250" s="1138"/>
      <c r="H250" s="1138"/>
      <c r="I250" s="1138"/>
      <c r="J250" s="1138"/>
      <c r="K250" s="1138"/>
      <c r="L250" s="1139"/>
      <c r="M250" s="1705" t="s">
        <v>52</v>
      </c>
      <c r="N250" s="1705"/>
      <c r="O250" s="1705"/>
      <c r="P250" s="1705"/>
      <c r="Q250" s="1068" t="s">
        <v>51</v>
      </c>
      <c r="R250" s="1068"/>
      <c r="S250" s="1068"/>
      <c r="T250" s="1068"/>
      <c r="U250" s="1068"/>
      <c r="V250" s="1068"/>
      <c r="W250" s="1068"/>
      <c r="X250" s="1068"/>
      <c r="Y250" s="1068"/>
      <c r="Z250" s="1068"/>
      <c r="AA250" s="1068"/>
      <c r="AB250" s="1068"/>
      <c r="AE250" s="1706" t="s">
        <v>57</v>
      </c>
      <c r="AF250" s="1706"/>
      <c r="AG250" s="1706"/>
      <c r="AH250" s="1706"/>
      <c r="AI250" s="1706"/>
      <c r="AJ250" s="1706"/>
      <c r="AK250" s="1706"/>
      <c r="AL250" s="1706"/>
      <c r="AM250" s="1184" t="s">
        <v>56</v>
      </c>
      <c r="AN250" s="1185"/>
      <c r="AO250" s="1185"/>
      <c r="AP250" s="1185"/>
      <c r="AQ250" s="1185"/>
      <c r="AR250" s="1185"/>
      <c r="AS250" s="1185"/>
      <c r="AT250" s="1185"/>
      <c r="AU250" s="1185"/>
      <c r="AV250" s="1185"/>
      <c r="AW250" s="1185"/>
      <c r="AX250" s="1185"/>
      <c r="AY250" s="1185"/>
      <c r="AZ250" s="1185"/>
      <c r="BA250" s="1185"/>
      <c r="BB250" s="1185"/>
      <c r="BC250" s="1185"/>
      <c r="BD250" s="1186"/>
      <c r="BE250" s="1707" t="s">
        <v>58</v>
      </c>
      <c r="BF250" s="1707"/>
      <c r="BG250" s="1707"/>
      <c r="BH250" s="1707"/>
      <c r="BI250" s="1707"/>
      <c r="BJ250" s="1707"/>
      <c r="BK250" s="1707"/>
      <c r="BL250" s="1707"/>
      <c r="BM250" s="1707"/>
      <c r="BN250" s="1707"/>
      <c r="BO250" s="1707"/>
      <c r="BP250" s="1707"/>
      <c r="BQ250" s="1707"/>
      <c r="BR250" s="1707"/>
      <c r="BS250" s="1707"/>
      <c r="BT250" s="1707" t="s">
        <v>59</v>
      </c>
      <c r="BU250" s="1707"/>
      <c r="BV250" s="1707"/>
      <c r="BW250" s="1707"/>
      <c r="BX250" s="1707"/>
      <c r="BY250" s="1707"/>
      <c r="BZ250" s="1707"/>
      <c r="CA250" s="1707"/>
      <c r="CB250" s="1707"/>
      <c r="CC250" s="1707"/>
      <c r="CD250" s="1707"/>
      <c r="CE250" s="1707"/>
      <c r="CF250" s="1707"/>
      <c r="CG250" s="1707"/>
      <c r="CH250" s="1708" t="s">
        <v>60</v>
      </c>
      <c r="CI250" s="1709"/>
      <c r="CJ250" s="1709"/>
      <c r="CK250" s="1709"/>
      <c r="CL250" s="1709"/>
      <c r="CM250" s="1709"/>
      <c r="CN250" s="1709"/>
      <c r="CO250" s="1709"/>
      <c r="CP250" s="1709"/>
      <c r="CQ250" s="1709"/>
      <c r="CR250" s="1709"/>
      <c r="CS250" s="1709"/>
      <c r="CT250" s="1709"/>
      <c r="CU250" s="1710"/>
      <c r="CV250" s="167"/>
      <c r="CW250" s="167"/>
      <c r="CX250" s="167"/>
      <c r="CY250" s="167"/>
      <c r="CZ250" s="167"/>
      <c r="DA250" s="170"/>
    </row>
    <row r="251" spans="2:106" ht="15" customHeight="1">
      <c r="B251" s="1137">
        <v>1</v>
      </c>
      <c r="C251" s="1138"/>
      <c r="D251" s="1139"/>
      <c r="E251" s="1005" t="str">
        <f>IF(給与所得入力その２!C13="","",給与所得入力その２!C13)</f>
        <v/>
      </c>
      <c r="F251" s="1006"/>
      <c r="G251" s="1006"/>
      <c r="H251" s="1006"/>
      <c r="I251" s="1006"/>
      <c r="J251" s="1006"/>
      <c r="K251" s="1006"/>
      <c r="L251" s="1007"/>
      <c r="M251" s="1008" t="str">
        <f>IF(給与所得入力その２!H13="","",給与所得入力その２!H13)</f>
        <v/>
      </c>
      <c r="N251" s="1008"/>
      <c r="O251" s="1008"/>
      <c r="P251" s="1008"/>
      <c r="Q251" s="1103" t="str">
        <f>IF(給与所得入力その２!K13="","",給与所得入力その２!K13)</f>
        <v/>
      </c>
      <c r="R251" s="1103"/>
      <c r="S251" s="1103"/>
      <c r="T251" s="1103"/>
      <c r="U251" s="1103"/>
      <c r="V251" s="1103"/>
      <c r="W251" s="1103"/>
      <c r="X251" s="1103"/>
      <c r="Y251" s="1103"/>
      <c r="Z251" s="1103"/>
      <c r="AA251" s="1103"/>
      <c r="AB251" s="1103"/>
      <c r="AE251" s="1104" t="str">
        <f>IF('事業（営業等、農業、不動産）所得入力'!B9="","",'事業（営業等、農業、不動産）所得入力'!B9)</f>
        <v/>
      </c>
      <c r="AF251" s="1104"/>
      <c r="AG251" s="1104"/>
      <c r="AH251" s="1104"/>
      <c r="AI251" s="1104"/>
      <c r="AJ251" s="1104"/>
      <c r="AK251" s="1104"/>
      <c r="AL251" s="1104"/>
      <c r="AM251" s="1064" t="str">
        <f>IF('事業（営業等、農業、不動産）所得入力'!F9="","",'事業（営業等、農業、不動産）所得入力'!F9)</f>
        <v/>
      </c>
      <c r="AN251" s="1065"/>
      <c r="AO251" s="1065"/>
      <c r="AP251" s="1065"/>
      <c r="AQ251" s="1065"/>
      <c r="AR251" s="1065"/>
      <c r="AS251" s="1065"/>
      <c r="AT251" s="1065"/>
      <c r="AU251" s="1065"/>
      <c r="AV251" s="1065"/>
      <c r="AW251" s="1065"/>
      <c r="AX251" s="1065"/>
      <c r="AY251" s="1065"/>
      <c r="AZ251" s="1065"/>
      <c r="BA251" s="1065"/>
      <c r="BB251" s="1065"/>
      <c r="BC251" s="1065"/>
      <c r="BD251" s="1066"/>
      <c r="BE251" s="1234" t="str">
        <f>IF('事業（営業等、農業、不動産）所得入力'!L9="","",'事業（営業等、農業、不動産）所得入力'!L9)</f>
        <v/>
      </c>
      <c r="BF251" s="1235"/>
      <c r="BG251" s="1235"/>
      <c r="BH251" s="1235"/>
      <c r="BI251" s="1235"/>
      <c r="BJ251" s="1235"/>
      <c r="BK251" s="1235"/>
      <c r="BL251" s="1235"/>
      <c r="BM251" s="1235"/>
      <c r="BN251" s="1235"/>
      <c r="BO251" s="1235"/>
      <c r="BP251" s="1235"/>
      <c r="BQ251" s="1235"/>
      <c r="BR251" s="1724"/>
      <c r="BS251" s="1725"/>
      <c r="BT251" s="1234" t="str">
        <f>IF('事業（営業等、農業、不動産）所得入力'!Q9="","",'事業（営業等、農業、不動産）所得入力'!Q9)</f>
        <v/>
      </c>
      <c r="BU251" s="1235"/>
      <c r="BV251" s="1235"/>
      <c r="BW251" s="1235"/>
      <c r="BX251" s="1235"/>
      <c r="BY251" s="1235"/>
      <c r="BZ251" s="1235"/>
      <c r="CA251" s="1235"/>
      <c r="CB251" s="1235"/>
      <c r="CC251" s="1235"/>
      <c r="CD251" s="1235"/>
      <c r="CE251" s="1235"/>
      <c r="CF251" s="1724"/>
      <c r="CG251" s="1725"/>
      <c r="CH251" s="1234" t="str">
        <f>IF('事業（営業等、農業、不動産）所得入力'!V9="","",'事業（営業等、農業、不動産）所得入力'!V9)</f>
        <v/>
      </c>
      <c r="CI251" s="1235"/>
      <c r="CJ251" s="1235"/>
      <c r="CK251" s="1235"/>
      <c r="CL251" s="1235"/>
      <c r="CM251" s="1235"/>
      <c r="CN251" s="1235"/>
      <c r="CO251" s="1235"/>
      <c r="CP251" s="1235"/>
      <c r="CQ251" s="1235"/>
      <c r="CR251" s="1235"/>
      <c r="CS251" s="1235"/>
      <c r="CT251" s="1724" t="s">
        <v>15</v>
      </c>
      <c r="CU251" s="1725"/>
      <c r="CV251" s="168"/>
      <c r="CW251" s="168"/>
      <c r="CX251" s="168"/>
      <c r="CY251" s="168"/>
      <c r="CZ251" s="168"/>
      <c r="DA251" s="372"/>
    </row>
    <row r="252" spans="2:106" ht="15" customHeight="1">
      <c r="B252" s="1137">
        <v>2</v>
      </c>
      <c r="C252" s="1138"/>
      <c r="D252" s="1139"/>
      <c r="E252" s="1005" t="str">
        <f>IF(給与所得入力その２!C14="","",給与所得入力その２!C14)</f>
        <v/>
      </c>
      <c r="F252" s="1006"/>
      <c r="G252" s="1006"/>
      <c r="H252" s="1006"/>
      <c r="I252" s="1006"/>
      <c r="J252" s="1006"/>
      <c r="K252" s="1006"/>
      <c r="L252" s="1007"/>
      <c r="M252" s="1008" t="str">
        <f>IF(給与所得入力その２!H14="","",給与所得入力その２!H14)</f>
        <v/>
      </c>
      <c r="N252" s="1008"/>
      <c r="O252" s="1008"/>
      <c r="P252" s="1008"/>
      <c r="Q252" s="1103" t="str">
        <f>IF(給与所得入力その２!K14="","",給与所得入力その２!K14)</f>
        <v/>
      </c>
      <c r="R252" s="1103"/>
      <c r="S252" s="1103"/>
      <c r="T252" s="1103"/>
      <c r="U252" s="1103"/>
      <c r="V252" s="1103"/>
      <c r="W252" s="1103"/>
      <c r="X252" s="1103"/>
      <c r="Y252" s="1103"/>
      <c r="Z252" s="1103"/>
      <c r="AA252" s="1103"/>
      <c r="AB252" s="1103"/>
      <c r="AE252" s="1104" t="str">
        <f>IF('事業（営業等、農業、不動産）所得入力'!B10="","",'事業（営業等、農業、不動産）所得入力'!B10)</f>
        <v/>
      </c>
      <c r="AF252" s="1104"/>
      <c r="AG252" s="1104"/>
      <c r="AH252" s="1104"/>
      <c r="AI252" s="1104"/>
      <c r="AJ252" s="1104"/>
      <c r="AK252" s="1104"/>
      <c r="AL252" s="1104"/>
      <c r="AM252" s="1064" t="str">
        <f>IF('事業（営業等、農業、不動産）所得入力'!F10="","",'事業（営業等、農業、不動産）所得入力'!F10)</f>
        <v/>
      </c>
      <c r="AN252" s="1065"/>
      <c r="AO252" s="1065"/>
      <c r="AP252" s="1065"/>
      <c r="AQ252" s="1065"/>
      <c r="AR252" s="1065"/>
      <c r="AS252" s="1065"/>
      <c r="AT252" s="1065"/>
      <c r="AU252" s="1065"/>
      <c r="AV252" s="1065"/>
      <c r="AW252" s="1065"/>
      <c r="AX252" s="1065"/>
      <c r="AY252" s="1065"/>
      <c r="AZ252" s="1065"/>
      <c r="BA252" s="1065"/>
      <c r="BB252" s="1065"/>
      <c r="BC252" s="1065"/>
      <c r="BD252" s="1066"/>
      <c r="BE252" s="1234" t="str">
        <f>IF('事業（営業等、農業、不動産）所得入力'!L10="","",'事業（営業等、農業、不動産）所得入力'!L10)</f>
        <v/>
      </c>
      <c r="BF252" s="1235"/>
      <c r="BG252" s="1235"/>
      <c r="BH252" s="1235"/>
      <c r="BI252" s="1235"/>
      <c r="BJ252" s="1235"/>
      <c r="BK252" s="1235"/>
      <c r="BL252" s="1235"/>
      <c r="BM252" s="1235"/>
      <c r="BN252" s="1235"/>
      <c r="BO252" s="1235"/>
      <c r="BP252" s="1235"/>
      <c r="BQ252" s="1235"/>
      <c r="BR252" s="1006"/>
      <c r="BS252" s="1007"/>
      <c r="BT252" s="1234" t="str">
        <f>IF('事業（営業等、農業、不動産）所得入力'!Q10="","",'事業（営業等、農業、不動産）所得入力'!Q10)</f>
        <v/>
      </c>
      <c r="BU252" s="1235"/>
      <c r="BV252" s="1235"/>
      <c r="BW252" s="1235"/>
      <c r="BX252" s="1235"/>
      <c r="BY252" s="1235"/>
      <c r="BZ252" s="1235"/>
      <c r="CA252" s="1235"/>
      <c r="CB252" s="1235"/>
      <c r="CC252" s="1235"/>
      <c r="CD252" s="1235"/>
      <c r="CE252" s="1235"/>
      <c r="CF252" s="1726"/>
      <c r="CG252" s="1727"/>
      <c r="CH252" s="1234" t="str">
        <f>IF('事業（営業等、農業、不動産）所得入力'!V10="","",'事業（営業等、農業、不動産）所得入力'!V10)</f>
        <v/>
      </c>
      <c r="CI252" s="1235"/>
      <c r="CJ252" s="1235"/>
      <c r="CK252" s="1235"/>
      <c r="CL252" s="1235"/>
      <c r="CM252" s="1235"/>
      <c r="CN252" s="1235"/>
      <c r="CO252" s="1235"/>
      <c r="CP252" s="1235"/>
      <c r="CQ252" s="1235"/>
      <c r="CR252" s="1235"/>
      <c r="CS252" s="1235"/>
      <c r="CT252" s="1726"/>
      <c r="CU252" s="1727"/>
      <c r="CV252" s="169"/>
      <c r="CW252" s="169"/>
      <c r="CX252" s="169"/>
      <c r="CY252" s="169"/>
      <c r="CZ252" s="169"/>
      <c r="DA252" s="372"/>
    </row>
    <row r="253" spans="2:106" ht="15" customHeight="1">
      <c r="B253" s="1137">
        <v>3</v>
      </c>
      <c r="C253" s="1138"/>
      <c r="D253" s="1139"/>
      <c r="E253" s="1005" t="str">
        <f>IF(給与所得入力その２!C15="","",給与所得入力その２!C15)</f>
        <v/>
      </c>
      <c r="F253" s="1006"/>
      <c r="G253" s="1006"/>
      <c r="H253" s="1006"/>
      <c r="I253" s="1006"/>
      <c r="J253" s="1006"/>
      <c r="K253" s="1006"/>
      <c r="L253" s="1007"/>
      <c r="M253" s="1008" t="str">
        <f>IF(給与所得入力その２!H15="","",給与所得入力その２!H15)</f>
        <v/>
      </c>
      <c r="N253" s="1008"/>
      <c r="O253" s="1008"/>
      <c r="P253" s="1008"/>
      <c r="Q253" s="1103" t="str">
        <f>IF(給与所得入力その２!K15="","",給与所得入力その２!K15)</f>
        <v/>
      </c>
      <c r="R253" s="1103"/>
      <c r="S253" s="1103"/>
      <c r="T253" s="1103"/>
      <c r="U253" s="1103"/>
      <c r="V253" s="1103"/>
      <c r="W253" s="1103"/>
      <c r="X253" s="1103"/>
      <c r="Y253" s="1103"/>
      <c r="Z253" s="1103"/>
      <c r="AA253" s="1103"/>
      <c r="AB253" s="1103"/>
      <c r="AE253" s="1104" t="str">
        <f>IF('事業（営業等、農業、不動産）所得入力'!B11="","",'事業（営業等、農業、不動産）所得入力'!B11)</f>
        <v/>
      </c>
      <c r="AF253" s="1104"/>
      <c r="AG253" s="1104"/>
      <c r="AH253" s="1104"/>
      <c r="AI253" s="1104"/>
      <c r="AJ253" s="1104"/>
      <c r="AK253" s="1104"/>
      <c r="AL253" s="1104"/>
      <c r="AM253" s="1064" t="str">
        <f>IF('事業（営業等、農業、不動産）所得入力'!F11="","",'事業（営業等、農業、不動産）所得入力'!F11)</f>
        <v/>
      </c>
      <c r="AN253" s="1065"/>
      <c r="AO253" s="1065"/>
      <c r="AP253" s="1065"/>
      <c r="AQ253" s="1065"/>
      <c r="AR253" s="1065"/>
      <c r="AS253" s="1065"/>
      <c r="AT253" s="1065"/>
      <c r="AU253" s="1065"/>
      <c r="AV253" s="1065"/>
      <c r="AW253" s="1065"/>
      <c r="AX253" s="1065"/>
      <c r="AY253" s="1065"/>
      <c r="AZ253" s="1065"/>
      <c r="BA253" s="1065"/>
      <c r="BB253" s="1065"/>
      <c r="BC253" s="1065"/>
      <c r="BD253" s="1066"/>
      <c r="BE253" s="1234" t="str">
        <f>IF('事業（営業等、農業、不動産）所得入力'!L11="","",'事業（営業等、農業、不動産）所得入力'!L11)</f>
        <v/>
      </c>
      <c r="BF253" s="1235"/>
      <c r="BG253" s="1235"/>
      <c r="BH253" s="1235"/>
      <c r="BI253" s="1235"/>
      <c r="BJ253" s="1235"/>
      <c r="BK253" s="1235"/>
      <c r="BL253" s="1235"/>
      <c r="BM253" s="1235"/>
      <c r="BN253" s="1235"/>
      <c r="BO253" s="1235"/>
      <c r="BP253" s="1235"/>
      <c r="BQ253" s="1235"/>
      <c r="BR253" s="1006"/>
      <c r="BS253" s="1007"/>
      <c r="BT253" s="1234" t="str">
        <f>IF('事業（営業等、農業、不動産）所得入力'!Q11="","",'事業（営業等、農業、不動産）所得入力'!Q11)</f>
        <v/>
      </c>
      <c r="BU253" s="1235"/>
      <c r="BV253" s="1235"/>
      <c r="BW253" s="1235"/>
      <c r="BX253" s="1235"/>
      <c r="BY253" s="1235"/>
      <c r="BZ253" s="1235"/>
      <c r="CA253" s="1235"/>
      <c r="CB253" s="1235"/>
      <c r="CC253" s="1235"/>
      <c r="CD253" s="1235"/>
      <c r="CE253" s="1235"/>
      <c r="CF253" s="1726"/>
      <c r="CG253" s="1727"/>
      <c r="CH253" s="1234" t="str">
        <f>IF('事業（営業等、農業、不動産）所得入力'!V11="","",'事業（営業等、農業、不動産）所得入力'!V11)</f>
        <v/>
      </c>
      <c r="CI253" s="1235"/>
      <c r="CJ253" s="1235"/>
      <c r="CK253" s="1235"/>
      <c r="CL253" s="1235"/>
      <c r="CM253" s="1235"/>
      <c r="CN253" s="1235"/>
      <c r="CO253" s="1235"/>
      <c r="CP253" s="1235"/>
      <c r="CQ253" s="1235"/>
      <c r="CR253" s="1235"/>
      <c r="CS253" s="1235"/>
      <c r="CT253" s="1726"/>
      <c r="CU253" s="1727"/>
      <c r="CV253" s="169"/>
      <c r="CW253" s="169"/>
      <c r="CX253" s="169"/>
      <c r="CY253" s="169"/>
      <c r="CZ253" s="169"/>
      <c r="DA253" s="372"/>
    </row>
    <row r="254" spans="2:106" ht="15" customHeight="1">
      <c r="B254" s="1137">
        <v>4</v>
      </c>
      <c r="C254" s="1138"/>
      <c r="D254" s="1139"/>
      <c r="E254" s="1005" t="str">
        <f>IF(給与所得入力その２!C16="","",給与所得入力その２!C16)</f>
        <v/>
      </c>
      <c r="F254" s="1006"/>
      <c r="G254" s="1006"/>
      <c r="H254" s="1006"/>
      <c r="I254" s="1006"/>
      <c r="J254" s="1006"/>
      <c r="K254" s="1006"/>
      <c r="L254" s="1007"/>
      <c r="M254" s="1008" t="str">
        <f>IF(給与所得入力その２!H16="","",給与所得入力その２!H16)</f>
        <v/>
      </c>
      <c r="N254" s="1008"/>
      <c r="O254" s="1008"/>
      <c r="P254" s="1008"/>
      <c r="Q254" s="1103" t="str">
        <f>IF(給与所得入力その２!K16="","",給与所得入力その２!K16)</f>
        <v/>
      </c>
      <c r="R254" s="1103"/>
      <c r="S254" s="1103"/>
      <c r="T254" s="1103"/>
      <c r="U254" s="1103"/>
      <c r="V254" s="1103"/>
      <c r="W254" s="1103"/>
      <c r="X254" s="1103"/>
      <c r="Y254" s="1103"/>
      <c r="Z254" s="1103"/>
      <c r="AA254" s="1103"/>
      <c r="AB254" s="1103"/>
      <c r="AE254" s="1104" t="str">
        <f>IF('事業（営業等、農業、不動産）所得入力'!B12="","",'事業（営業等、農業、不動産）所得入力'!B12)</f>
        <v/>
      </c>
      <c r="AF254" s="1104"/>
      <c r="AG254" s="1104"/>
      <c r="AH254" s="1104"/>
      <c r="AI254" s="1104"/>
      <c r="AJ254" s="1104"/>
      <c r="AK254" s="1104"/>
      <c r="AL254" s="1104"/>
      <c r="AM254" s="1064" t="str">
        <f>IF('事業（営業等、農業、不動産）所得入力'!F12="","",'事業（営業等、農業、不動産）所得入力'!F12)</f>
        <v/>
      </c>
      <c r="AN254" s="1065"/>
      <c r="AO254" s="1065"/>
      <c r="AP254" s="1065"/>
      <c r="AQ254" s="1065"/>
      <c r="AR254" s="1065"/>
      <c r="AS254" s="1065"/>
      <c r="AT254" s="1065"/>
      <c r="AU254" s="1065"/>
      <c r="AV254" s="1065"/>
      <c r="AW254" s="1065"/>
      <c r="AX254" s="1065"/>
      <c r="AY254" s="1065"/>
      <c r="AZ254" s="1065"/>
      <c r="BA254" s="1065"/>
      <c r="BB254" s="1065"/>
      <c r="BC254" s="1065"/>
      <c r="BD254" s="1066"/>
      <c r="BE254" s="1234" t="str">
        <f>IF('事業（営業等、農業、不動産）所得入力'!L12="","",'事業（営業等、農業、不動産）所得入力'!L12)</f>
        <v/>
      </c>
      <c r="BF254" s="1235"/>
      <c r="BG254" s="1235"/>
      <c r="BH254" s="1235"/>
      <c r="BI254" s="1235"/>
      <c r="BJ254" s="1235"/>
      <c r="BK254" s="1235"/>
      <c r="BL254" s="1235"/>
      <c r="BM254" s="1235"/>
      <c r="BN254" s="1235"/>
      <c r="BO254" s="1235"/>
      <c r="BP254" s="1235"/>
      <c r="BQ254" s="1235"/>
      <c r="BR254" s="1006"/>
      <c r="BS254" s="1007"/>
      <c r="BT254" s="1234" t="str">
        <f>IF('事業（営業等、農業、不動産）所得入力'!Q12="","",'事業（営業等、農業、不動産）所得入力'!Q12)</f>
        <v/>
      </c>
      <c r="BU254" s="1235"/>
      <c r="BV254" s="1235"/>
      <c r="BW254" s="1235"/>
      <c r="BX254" s="1235"/>
      <c r="BY254" s="1235"/>
      <c r="BZ254" s="1235"/>
      <c r="CA254" s="1235"/>
      <c r="CB254" s="1235"/>
      <c r="CC254" s="1235"/>
      <c r="CD254" s="1235"/>
      <c r="CE254" s="1235"/>
      <c r="CF254" s="1726"/>
      <c r="CG254" s="1727"/>
      <c r="CH254" s="1234" t="str">
        <f>IF('事業（営業等、農業、不動産）所得入力'!V12="","",'事業（営業等、農業、不動産）所得入力'!V12)</f>
        <v/>
      </c>
      <c r="CI254" s="1235"/>
      <c r="CJ254" s="1235"/>
      <c r="CK254" s="1235"/>
      <c r="CL254" s="1235"/>
      <c r="CM254" s="1235"/>
      <c r="CN254" s="1235"/>
      <c r="CO254" s="1235"/>
      <c r="CP254" s="1235"/>
      <c r="CQ254" s="1235"/>
      <c r="CR254" s="1235"/>
      <c r="CS254" s="1235"/>
      <c r="CT254" s="1726"/>
      <c r="CU254" s="1727"/>
      <c r="CV254" s="169"/>
      <c r="CW254" s="169"/>
      <c r="CX254" s="169"/>
      <c r="CY254" s="169"/>
      <c r="CZ254" s="169"/>
      <c r="DA254" s="372"/>
    </row>
    <row r="255" spans="2:106" ht="15" customHeight="1">
      <c r="B255" s="1137">
        <v>5</v>
      </c>
      <c r="C255" s="1138"/>
      <c r="D255" s="1139"/>
      <c r="E255" s="1005" t="str">
        <f>IF(給与所得入力その２!C17="","",給与所得入力その２!C17)</f>
        <v/>
      </c>
      <c r="F255" s="1006"/>
      <c r="G255" s="1006"/>
      <c r="H255" s="1006"/>
      <c r="I255" s="1006"/>
      <c r="J255" s="1006"/>
      <c r="K255" s="1006"/>
      <c r="L255" s="1007"/>
      <c r="M255" s="1008" t="str">
        <f>IF(給与所得入力その２!H17="","",給与所得入力その２!H17)</f>
        <v/>
      </c>
      <c r="N255" s="1008"/>
      <c r="O255" s="1008"/>
      <c r="P255" s="1008"/>
      <c r="Q255" s="1103" t="str">
        <f>IF(給与所得入力その２!K17="","",給与所得入力その２!K17)</f>
        <v/>
      </c>
      <c r="R255" s="1103"/>
      <c r="S255" s="1103"/>
      <c r="T255" s="1103"/>
      <c r="U255" s="1103"/>
      <c r="V255" s="1103"/>
      <c r="W255" s="1103"/>
      <c r="X255" s="1103"/>
      <c r="Y255" s="1103"/>
      <c r="Z255" s="1103"/>
      <c r="AA255" s="1103"/>
      <c r="AB255" s="1103"/>
      <c r="AE255" s="1104" t="str">
        <f>IF('事業（営業等、農業、不動産）所得入力'!B13="","",'事業（営業等、農業、不動産）所得入力'!B13)</f>
        <v/>
      </c>
      <c r="AF255" s="1104"/>
      <c r="AG255" s="1104"/>
      <c r="AH255" s="1104"/>
      <c r="AI255" s="1104"/>
      <c r="AJ255" s="1104"/>
      <c r="AK255" s="1104"/>
      <c r="AL255" s="1104"/>
      <c r="AM255" s="1064" t="str">
        <f>IF('事業（営業等、農業、不動産）所得入力'!F13="","",'事業（営業等、農業、不動産）所得入力'!F13)</f>
        <v/>
      </c>
      <c r="AN255" s="1065"/>
      <c r="AO255" s="1065"/>
      <c r="AP255" s="1065"/>
      <c r="AQ255" s="1065"/>
      <c r="AR255" s="1065"/>
      <c r="AS255" s="1065"/>
      <c r="AT255" s="1065"/>
      <c r="AU255" s="1065"/>
      <c r="AV255" s="1065"/>
      <c r="AW255" s="1065"/>
      <c r="AX255" s="1065"/>
      <c r="AY255" s="1065"/>
      <c r="AZ255" s="1065"/>
      <c r="BA255" s="1065"/>
      <c r="BB255" s="1065"/>
      <c r="BC255" s="1065"/>
      <c r="BD255" s="1066"/>
      <c r="BE255" s="1234" t="str">
        <f>IF('事業（営業等、農業、不動産）所得入力'!L13="","",'事業（営業等、農業、不動産）所得入力'!L13)</f>
        <v/>
      </c>
      <c r="BF255" s="1235"/>
      <c r="BG255" s="1235"/>
      <c r="BH255" s="1235"/>
      <c r="BI255" s="1235"/>
      <c r="BJ255" s="1235"/>
      <c r="BK255" s="1235"/>
      <c r="BL255" s="1235"/>
      <c r="BM255" s="1235"/>
      <c r="BN255" s="1235"/>
      <c r="BO255" s="1235"/>
      <c r="BP255" s="1235"/>
      <c r="BQ255" s="1235"/>
      <c r="BR255" s="1731"/>
      <c r="BS255" s="1732"/>
      <c r="BT255" s="1234" t="str">
        <f>IF('事業（営業等、農業、不動産）所得入力'!Q13="","",'事業（営業等、農業、不動産）所得入力'!Q13)</f>
        <v/>
      </c>
      <c r="BU255" s="1235"/>
      <c r="BV255" s="1235"/>
      <c r="BW255" s="1235"/>
      <c r="BX255" s="1235"/>
      <c r="BY255" s="1235"/>
      <c r="BZ255" s="1235"/>
      <c r="CA255" s="1235"/>
      <c r="CB255" s="1235"/>
      <c r="CC255" s="1235"/>
      <c r="CD255" s="1235"/>
      <c r="CE255" s="1235"/>
      <c r="CF255" s="1726"/>
      <c r="CG255" s="1727"/>
      <c r="CH255" s="1234" t="str">
        <f>IF('事業（営業等、農業、不動産）所得入力'!V13="","",'事業（営業等、農業、不動産）所得入力'!V13)</f>
        <v/>
      </c>
      <c r="CI255" s="1235"/>
      <c r="CJ255" s="1235"/>
      <c r="CK255" s="1235"/>
      <c r="CL255" s="1235"/>
      <c r="CM255" s="1235"/>
      <c r="CN255" s="1235"/>
      <c r="CO255" s="1235"/>
      <c r="CP255" s="1235"/>
      <c r="CQ255" s="1235"/>
      <c r="CR255" s="1235"/>
      <c r="CS255" s="1235"/>
      <c r="CT255" s="1726"/>
      <c r="CU255" s="1727"/>
      <c r="CV255" s="169"/>
      <c r="CW255" s="169"/>
      <c r="CX255" s="169"/>
      <c r="CY255" s="169"/>
      <c r="CZ255" s="169"/>
      <c r="DA255" s="372"/>
    </row>
    <row r="256" spans="2:106" ht="15" customHeight="1">
      <c r="B256" s="1137">
        <v>6</v>
      </c>
      <c r="C256" s="1138"/>
      <c r="D256" s="1139"/>
      <c r="E256" s="1005" t="str">
        <f>IF(給与所得入力その２!C18="","",給与所得入力その２!C18)</f>
        <v/>
      </c>
      <c r="F256" s="1006"/>
      <c r="G256" s="1006"/>
      <c r="H256" s="1006"/>
      <c r="I256" s="1006"/>
      <c r="J256" s="1006"/>
      <c r="K256" s="1006"/>
      <c r="L256" s="1007"/>
      <c r="M256" s="1008" t="str">
        <f>IF(給与所得入力その２!H18="","",給与所得入力その２!H18)</f>
        <v/>
      </c>
      <c r="N256" s="1008"/>
      <c r="O256" s="1008"/>
      <c r="P256" s="1008"/>
      <c r="Q256" s="1103" t="str">
        <f>IF(給与所得入力その２!K18="","",給与所得入力その２!K18)</f>
        <v/>
      </c>
      <c r="R256" s="1103"/>
      <c r="S256" s="1103"/>
      <c r="T256" s="1103"/>
      <c r="U256" s="1103"/>
      <c r="V256" s="1103"/>
      <c r="W256" s="1103"/>
      <c r="X256" s="1103"/>
      <c r="Y256" s="1103"/>
      <c r="Z256" s="1103"/>
      <c r="AA256" s="1103"/>
      <c r="AB256" s="1103"/>
      <c r="AE256" s="1004" t="str">
        <f>IF('事業（営業等、農業、不動産）所得入力'!B14="","",'事業（営業等、農業、不動産）所得入力'!B14)</f>
        <v/>
      </c>
      <c r="AF256" s="1004"/>
      <c r="AG256" s="1004"/>
      <c r="AH256" s="1004"/>
      <c r="AI256" s="1004"/>
      <c r="AJ256" s="1004"/>
      <c r="AK256" s="1004"/>
      <c r="AL256" s="1004"/>
      <c r="AM256" s="1336" t="str">
        <f>IF('事業（営業等、農業、不動産）所得入力'!F14="","",'事業（営業等、農業、不動産）所得入力'!F14)</f>
        <v/>
      </c>
      <c r="AN256" s="1337"/>
      <c r="AO256" s="1337"/>
      <c r="AP256" s="1337"/>
      <c r="AQ256" s="1337"/>
      <c r="AR256" s="1337"/>
      <c r="AS256" s="1337"/>
      <c r="AT256" s="1337"/>
      <c r="AU256" s="1337"/>
      <c r="AV256" s="1337"/>
      <c r="AW256" s="1337"/>
      <c r="AX256" s="1337"/>
      <c r="AY256" s="1337"/>
      <c r="AZ256" s="1337"/>
      <c r="BA256" s="1337"/>
      <c r="BB256" s="1337"/>
      <c r="BC256" s="1337"/>
      <c r="BD256" s="1338"/>
      <c r="BE256" s="1234" t="str">
        <f>IF('事業（営業等、農業、不動産）所得入力'!L14="","",'事業（営業等、農業、不動産）所得入力'!L14)</f>
        <v/>
      </c>
      <c r="BF256" s="1235"/>
      <c r="BG256" s="1235"/>
      <c r="BH256" s="1235"/>
      <c r="BI256" s="1235"/>
      <c r="BJ256" s="1235"/>
      <c r="BK256" s="1235"/>
      <c r="BL256" s="1235"/>
      <c r="BM256" s="1235"/>
      <c r="BN256" s="1235"/>
      <c r="BO256" s="1235"/>
      <c r="BP256" s="1235"/>
      <c r="BQ256" s="1235"/>
      <c r="BR256" s="1312"/>
      <c r="BS256" s="1313"/>
      <c r="BT256" s="1234" t="str">
        <f>IF('事業（営業等、農業、不動産）所得入力'!Q14="","",'事業（営業等、農業、不動産）所得入力'!Q14)</f>
        <v/>
      </c>
      <c r="BU256" s="1235"/>
      <c r="BV256" s="1235"/>
      <c r="BW256" s="1235"/>
      <c r="BX256" s="1235"/>
      <c r="BY256" s="1235"/>
      <c r="BZ256" s="1235"/>
      <c r="CA256" s="1235"/>
      <c r="CB256" s="1235"/>
      <c r="CC256" s="1235"/>
      <c r="CD256" s="1235"/>
      <c r="CE256" s="1235"/>
      <c r="CF256" s="1232"/>
      <c r="CG256" s="1233"/>
      <c r="CH256" s="1234" t="str">
        <f>IF('事業（営業等、農業、不動産）所得入力'!V14="","",'事業（営業等、農業、不動産）所得入力'!V14)</f>
        <v/>
      </c>
      <c r="CI256" s="1235"/>
      <c r="CJ256" s="1235"/>
      <c r="CK256" s="1235"/>
      <c r="CL256" s="1235"/>
      <c r="CM256" s="1235"/>
      <c r="CN256" s="1235"/>
      <c r="CO256" s="1235"/>
      <c r="CP256" s="1235"/>
      <c r="CQ256" s="1235"/>
      <c r="CR256" s="1235"/>
      <c r="CS256" s="1235"/>
      <c r="CT256" s="1232"/>
      <c r="CU256" s="1233"/>
      <c r="CV256" s="169"/>
      <c r="CW256" s="169"/>
      <c r="CX256" s="169"/>
      <c r="CY256" s="169"/>
      <c r="CZ256" s="169"/>
      <c r="DA256" s="372"/>
    </row>
    <row r="257" spans="2:105" ht="3.2" customHeight="1">
      <c r="B257" s="1076">
        <v>7</v>
      </c>
      <c r="C257" s="1077"/>
      <c r="D257" s="1078"/>
      <c r="E257" s="1142" t="str">
        <f>IF(給与所得入力その２!C19="","",給与所得入力その２!C19)</f>
        <v/>
      </c>
      <c r="F257" s="1143"/>
      <c r="G257" s="1143"/>
      <c r="H257" s="1143"/>
      <c r="I257" s="1143"/>
      <c r="J257" s="1143"/>
      <c r="K257" s="1143"/>
      <c r="L257" s="1144"/>
      <c r="M257" s="1148" t="str">
        <f>IF(給与所得入力その２!H19="","",給与所得入力その２!H19)</f>
        <v/>
      </c>
      <c r="N257" s="1149"/>
      <c r="O257" s="1149"/>
      <c r="P257" s="1150"/>
      <c r="Q257" s="1154" t="str">
        <f>IF(給与所得入力その２!K19="","",給与所得入力その２!K19)</f>
        <v/>
      </c>
      <c r="R257" s="1155"/>
      <c r="S257" s="1155"/>
      <c r="T257" s="1155"/>
      <c r="U257" s="1155"/>
      <c r="V257" s="1155"/>
      <c r="W257" s="1155"/>
      <c r="X257" s="1155"/>
      <c r="Y257" s="1155"/>
      <c r="Z257" s="1155"/>
      <c r="AA257" s="1155"/>
      <c r="AB257" s="1156"/>
      <c r="DA257" s="372"/>
    </row>
    <row r="258" spans="2:105" ht="14.25" customHeight="1">
      <c r="B258" s="1082"/>
      <c r="C258" s="1083"/>
      <c r="D258" s="1084"/>
      <c r="E258" s="1145"/>
      <c r="F258" s="1146"/>
      <c r="G258" s="1146"/>
      <c r="H258" s="1146"/>
      <c r="I258" s="1146"/>
      <c r="J258" s="1146"/>
      <c r="K258" s="1146"/>
      <c r="L258" s="1147"/>
      <c r="M258" s="1151"/>
      <c r="N258" s="1152"/>
      <c r="O258" s="1152"/>
      <c r="P258" s="1153"/>
      <c r="Q258" s="1157"/>
      <c r="R258" s="1158"/>
      <c r="S258" s="1158"/>
      <c r="T258" s="1158"/>
      <c r="U258" s="1158"/>
      <c r="V258" s="1158"/>
      <c r="W258" s="1158"/>
      <c r="X258" s="1158"/>
      <c r="Y258" s="1158"/>
      <c r="Z258" s="1158"/>
      <c r="AA258" s="1158"/>
      <c r="AB258" s="1159"/>
      <c r="AE258" s="1182" t="s">
        <v>61</v>
      </c>
      <c r="AF258" s="1182"/>
      <c r="AG258" s="1182"/>
      <c r="AH258" s="1182"/>
      <c r="AI258" s="1182"/>
      <c r="AJ258" s="1182"/>
      <c r="AK258" s="1182"/>
      <c r="AL258" s="1182"/>
      <c r="AM258" s="1182"/>
      <c r="AN258" s="1182"/>
      <c r="AO258" s="1182"/>
      <c r="AP258" s="1182"/>
      <c r="AQ258" s="1182"/>
      <c r="AR258" s="1182"/>
      <c r="AS258" s="1182"/>
      <c r="AT258" s="1182"/>
      <c r="AU258" s="42"/>
      <c r="AV258" s="42"/>
      <c r="AW258" s="42"/>
      <c r="AX258" s="42"/>
      <c r="AY258" s="42"/>
      <c r="AZ258" s="42"/>
      <c r="BA258" s="42"/>
      <c r="BB258" s="42"/>
      <c r="BC258" s="42"/>
      <c r="BD258" s="42"/>
      <c r="BE258" s="42"/>
      <c r="BF258" s="42"/>
      <c r="DA258" s="372"/>
    </row>
    <row r="259" spans="2:105" ht="15" customHeight="1">
      <c r="B259" s="1137">
        <v>8</v>
      </c>
      <c r="C259" s="1138"/>
      <c r="D259" s="1139"/>
      <c r="E259" s="1005" t="str">
        <f>IF(給与所得入力その２!C20="","",給与所得入力その２!C20)</f>
        <v/>
      </c>
      <c r="F259" s="1006"/>
      <c r="G259" s="1006"/>
      <c r="H259" s="1006"/>
      <c r="I259" s="1006"/>
      <c r="J259" s="1006"/>
      <c r="K259" s="1006"/>
      <c r="L259" s="1007"/>
      <c r="M259" s="1008" t="str">
        <f>IF(給与所得入力その２!H20="","",給与所得入力その２!H20)</f>
        <v/>
      </c>
      <c r="N259" s="1008"/>
      <c r="O259" s="1008"/>
      <c r="P259" s="1008"/>
      <c r="Q259" s="1103" t="str">
        <f>IF(給与所得入力その２!K20="","",給与所得入力その２!K20)</f>
        <v/>
      </c>
      <c r="R259" s="1103"/>
      <c r="S259" s="1103"/>
      <c r="T259" s="1103"/>
      <c r="U259" s="1103"/>
      <c r="V259" s="1103"/>
      <c r="W259" s="1103"/>
      <c r="X259" s="1103"/>
      <c r="Y259" s="1103"/>
      <c r="Z259" s="1103"/>
      <c r="AA259" s="1103"/>
      <c r="AB259" s="1103"/>
      <c r="AE259" s="1183" t="s">
        <v>64</v>
      </c>
      <c r="AF259" s="1183"/>
      <c r="AG259" s="1183"/>
      <c r="AH259" s="1183"/>
      <c r="AI259" s="1183"/>
      <c r="AJ259" s="1183"/>
      <c r="AK259" s="1183"/>
      <c r="AL259" s="1183"/>
      <c r="AM259" s="1183"/>
      <c r="AN259" s="1184" t="s">
        <v>56</v>
      </c>
      <c r="AO259" s="1185"/>
      <c r="AP259" s="1185"/>
      <c r="AQ259" s="1185"/>
      <c r="AR259" s="1185"/>
      <c r="AS259" s="1185"/>
      <c r="AT259" s="1185"/>
      <c r="AU259" s="1185"/>
      <c r="AV259" s="1185"/>
      <c r="AW259" s="1185"/>
      <c r="AX259" s="1185"/>
      <c r="AY259" s="1185"/>
      <c r="AZ259" s="1185"/>
      <c r="BA259" s="1185"/>
      <c r="BB259" s="1185"/>
      <c r="BC259" s="1185"/>
      <c r="BD259" s="1185"/>
      <c r="BE259" s="1185"/>
      <c r="BF259" s="1186"/>
      <c r="BG259" s="1184" t="s">
        <v>405</v>
      </c>
      <c r="BH259" s="1185"/>
      <c r="BI259" s="1185"/>
      <c r="BJ259" s="1185"/>
      <c r="BK259" s="1185"/>
      <c r="BL259" s="1185"/>
      <c r="BM259" s="1185"/>
      <c r="BN259" s="1185"/>
      <c r="BO259" s="1185"/>
      <c r="BP259" s="1185"/>
      <c r="BQ259" s="1185"/>
      <c r="BR259" s="1185"/>
      <c r="BS259" s="1186"/>
      <c r="BT259" s="1184" t="s">
        <v>58</v>
      </c>
      <c r="BU259" s="1185"/>
      <c r="BV259" s="1185"/>
      <c r="BW259" s="1185"/>
      <c r="BX259" s="1185"/>
      <c r="BY259" s="1185"/>
      <c r="BZ259" s="1185"/>
      <c r="CA259" s="1185"/>
      <c r="CB259" s="1185"/>
      <c r="CC259" s="1185"/>
      <c r="CD259" s="1185"/>
      <c r="CE259" s="1185"/>
      <c r="CF259" s="1185"/>
      <c r="CG259" s="1186"/>
      <c r="CH259" s="1184" t="s">
        <v>59</v>
      </c>
      <c r="CI259" s="1185"/>
      <c r="CJ259" s="1185"/>
      <c r="CK259" s="1185"/>
      <c r="CL259" s="1185"/>
      <c r="CM259" s="1185"/>
      <c r="CN259" s="1185"/>
      <c r="CO259" s="1185"/>
      <c r="CP259" s="1185"/>
      <c r="CQ259" s="1185"/>
      <c r="CR259" s="1185"/>
      <c r="CS259" s="1185"/>
      <c r="CT259" s="1185"/>
      <c r="CU259" s="1186"/>
      <c r="CV259" s="345"/>
      <c r="CW259" s="345"/>
      <c r="CX259" s="345"/>
      <c r="CY259" s="345"/>
      <c r="CZ259" s="345"/>
    </row>
    <row r="260" spans="2:105" ht="15" customHeight="1">
      <c r="B260" s="1137">
        <v>9</v>
      </c>
      <c r="C260" s="1138"/>
      <c r="D260" s="1139"/>
      <c r="E260" s="1005" t="str">
        <f>IF(給与所得入力その２!C21="","",給与所得入力その２!C21)</f>
        <v/>
      </c>
      <c r="F260" s="1006"/>
      <c r="G260" s="1006"/>
      <c r="H260" s="1006"/>
      <c r="I260" s="1006"/>
      <c r="J260" s="1006"/>
      <c r="K260" s="1006"/>
      <c r="L260" s="1007"/>
      <c r="M260" s="1008" t="str">
        <f>IF(給与所得入力その２!H21="","",給与所得入力その２!H21)</f>
        <v/>
      </c>
      <c r="N260" s="1008"/>
      <c r="O260" s="1008"/>
      <c r="P260" s="1008"/>
      <c r="Q260" s="1103" t="str">
        <f>IF(給与所得入力その２!K21="","",給与所得入力その２!K21)</f>
        <v/>
      </c>
      <c r="R260" s="1103"/>
      <c r="S260" s="1103"/>
      <c r="T260" s="1103"/>
      <c r="U260" s="1103"/>
      <c r="V260" s="1103"/>
      <c r="W260" s="1103"/>
      <c r="X260" s="1103"/>
      <c r="Y260" s="1103"/>
      <c r="Z260" s="1103"/>
      <c r="AA260" s="1103"/>
      <c r="AB260" s="1103"/>
      <c r="AE260" s="1733" t="str">
        <f>IF('計算シート（非表示）'!J186="","",'計算シート（非表示）'!J186)</f>
        <v/>
      </c>
      <c r="AF260" s="1733"/>
      <c r="AG260" s="1733"/>
      <c r="AH260" s="1733"/>
      <c r="AI260" s="1733"/>
      <c r="AJ260" s="1733"/>
      <c r="AK260" s="1733"/>
      <c r="AL260" s="1733"/>
      <c r="AM260" s="1733"/>
      <c r="AN260" s="1061" t="str">
        <f>IF('計算シート（非表示）'!K186="","",'計算シート（非表示）'!K186)</f>
        <v/>
      </c>
      <c r="AO260" s="1062"/>
      <c r="AP260" s="1062"/>
      <c r="AQ260" s="1062"/>
      <c r="AR260" s="1062"/>
      <c r="AS260" s="1062"/>
      <c r="AT260" s="1062"/>
      <c r="AU260" s="1062"/>
      <c r="AV260" s="1062"/>
      <c r="AW260" s="1062"/>
      <c r="AX260" s="1062"/>
      <c r="AY260" s="1062"/>
      <c r="AZ260" s="1062"/>
      <c r="BA260" s="1062"/>
      <c r="BB260" s="1062"/>
      <c r="BC260" s="1062"/>
      <c r="BD260" s="1062"/>
      <c r="BE260" s="1062"/>
      <c r="BF260" s="1063"/>
      <c r="BG260" s="1734" t="str">
        <f>IF('計算シート（非表示）'!L186="","",'計算シート（非表示）'!L186)</f>
        <v/>
      </c>
      <c r="BH260" s="1735"/>
      <c r="BI260" s="1735"/>
      <c r="BJ260" s="1735"/>
      <c r="BK260" s="1735"/>
      <c r="BL260" s="1735"/>
      <c r="BM260" s="1735"/>
      <c r="BN260" s="1735"/>
      <c r="BO260" s="1735"/>
      <c r="BP260" s="1735"/>
      <c r="BQ260" s="1735"/>
      <c r="BR260" s="1735"/>
      <c r="BS260" s="1736"/>
      <c r="BT260" s="1740" t="str">
        <f>IF('計算シート（非表示）'!M186="","",'計算シート（非表示）'!M186)</f>
        <v/>
      </c>
      <c r="BU260" s="1741"/>
      <c r="BV260" s="1741"/>
      <c r="BW260" s="1741"/>
      <c r="BX260" s="1741"/>
      <c r="BY260" s="1741"/>
      <c r="BZ260" s="1741"/>
      <c r="CA260" s="1741"/>
      <c r="CB260" s="1741"/>
      <c r="CC260" s="1741"/>
      <c r="CD260" s="1741"/>
      <c r="CE260" s="1741"/>
      <c r="CF260" s="1179"/>
      <c r="CG260" s="1180"/>
      <c r="CH260" s="1740" t="str">
        <f>IF('計算シート（非表示）'!N186="","",'計算シート（非表示）'!N186)</f>
        <v/>
      </c>
      <c r="CI260" s="1741"/>
      <c r="CJ260" s="1741"/>
      <c r="CK260" s="1741"/>
      <c r="CL260" s="1741"/>
      <c r="CM260" s="1741"/>
      <c r="CN260" s="1741"/>
      <c r="CO260" s="1741"/>
      <c r="CP260" s="1741"/>
      <c r="CQ260" s="1741"/>
      <c r="CR260" s="1741"/>
      <c r="CS260" s="1741"/>
      <c r="CT260" s="1743" t="s">
        <v>15</v>
      </c>
      <c r="CU260" s="1744"/>
      <c r="CV260" s="170"/>
      <c r="CW260" s="170"/>
      <c r="CX260" s="170"/>
      <c r="CY260" s="170"/>
      <c r="CZ260" s="170"/>
      <c r="DA260" s="345"/>
    </row>
    <row r="261" spans="2:105" ht="15" customHeight="1">
      <c r="B261" s="1745">
        <v>10</v>
      </c>
      <c r="C261" s="1746"/>
      <c r="D261" s="1747"/>
      <c r="E261" s="1005" t="str">
        <f>IF(給与所得入力その２!C22="","",給与所得入力その２!C22)</f>
        <v/>
      </c>
      <c r="F261" s="1006"/>
      <c r="G261" s="1006"/>
      <c r="H261" s="1006"/>
      <c r="I261" s="1006"/>
      <c r="J261" s="1006"/>
      <c r="K261" s="1006"/>
      <c r="L261" s="1007"/>
      <c r="M261" s="1008" t="str">
        <f>IF(給与所得入力その２!H22="","",給与所得入力その２!H22)</f>
        <v/>
      </c>
      <c r="N261" s="1008"/>
      <c r="O261" s="1008"/>
      <c r="P261" s="1008"/>
      <c r="Q261" s="1103" t="str">
        <f>IF(給与所得入力その２!K22="","",給与所得入力その２!K22)</f>
        <v/>
      </c>
      <c r="R261" s="1103"/>
      <c r="S261" s="1103"/>
      <c r="T261" s="1103"/>
      <c r="U261" s="1103"/>
      <c r="V261" s="1103"/>
      <c r="W261" s="1103"/>
      <c r="X261" s="1103"/>
      <c r="Y261" s="1103"/>
      <c r="Z261" s="1103"/>
      <c r="AA261" s="1103"/>
      <c r="AB261" s="1103"/>
      <c r="AE261" s="1733" t="str">
        <f>IF('計算シート（非表示）'!J187="","",'計算シート（非表示）'!J187)</f>
        <v/>
      </c>
      <c r="AF261" s="1733"/>
      <c r="AG261" s="1733"/>
      <c r="AH261" s="1733"/>
      <c r="AI261" s="1733"/>
      <c r="AJ261" s="1733"/>
      <c r="AK261" s="1733"/>
      <c r="AL261" s="1733"/>
      <c r="AM261" s="1733"/>
      <c r="AN261" s="1061" t="str">
        <f>IF('計算シート（非表示）'!K187="","",'計算シート（非表示）'!K187)</f>
        <v/>
      </c>
      <c r="AO261" s="1062"/>
      <c r="AP261" s="1062"/>
      <c r="AQ261" s="1062"/>
      <c r="AR261" s="1062"/>
      <c r="AS261" s="1062"/>
      <c r="AT261" s="1062"/>
      <c r="AU261" s="1062"/>
      <c r="AV261" s="1062"/>
      <c r="AW261" s="1062"/>
      <c r="AX261" s="1062"/>
      <c r="AY261" s="1062"/>
      <c r="AZ261" s="1062"/>
      <c r="BA261" s="1062"/>
      <c r="BB261" s="1062"/>
      <c r="BC261" s="1062"/>
      <c r="BD261" s="1062"/>
      <c r="BE261" s="1062"/>
      <c r="BF261" s="1063"/>
      <c r="BG261" s="1734" t="str">
        <f>IF('計算シート（非表示）'!L187="","",'計算シート（非表示）'!L187)</f>
        <v/>
      </c>
      <c r="BH261" s="1735"/>
      <c r="BI261" s="1735"/>
      <c r="BJ261" s="1735"/>
      <c r="BK261" s="1735"/>
      <c r="BL261" s="1735"/>
      <c r="BM261" s="1735"/>
      <c r="BN261" s="1735"/>
      <c r="BO261" s="1735"/>
      <c r="BP261" s="1735"/>
      <c r="BQ261" s="1735"/>
      <c r="BR261" s="1735"/>
      <c r="BS261" s="1736"/>
      <c r="BT261" s="1740" t="str">
        <f>IF('計算シート（非表示）'!M187="","",'計算シート（非表示）'!M187)</f>
        <v/>
      </c>
      <c r="BU261" s="1741"/>
      <c r="BV261" s="1741"/>
      <c r="BW261" s="1741"/>
      <c r="BX261" s="1741"/>
      <c r="BY261" s="1741"/>
      <c r="BZ261" s="1741"/>
      <c r="CA261" s="1741"/>
      <c r="CB261" s="1741"/>
      <c r="CC261" s="1741"/>
      <c r="CD261" s="1741"/>
      <c r="CE261" s="1741"/>
      <c r="CF261" s="1166"/>
      <c r="CG261" s="1167"/>
      <c r="CH261" s="1740" t="str">
        <f>IF('計算シート（非表示）'!N187="","",'計算シート（非表示）'!N187)</f>
        <v/>
      </c>
      <c r="CI261" s="1741"/>
      <c r="CJ261" s="1741"/>
      <c r="CK261" s="1741"/>
      <c r="CL261" s="1741"/>
      <c r="CM261" s="1741"/>
      <c r="CN261" s="1741"/>
      <c r="CO261" s="1741"/>
      <c r="CP261" s="1741"/>
      <c r="CQ261" s="1741"/>
      <c r="CR261" s="1741"/>
      <c r="CS261" s="1741"/>
      <c r="CT261" s="1039"/>
      <c r="CU261" s="1742"/>
      <c r="CV261" s="372"/>
      <c r="CW261" s="372"/>
      <c r="CX261" s="372"/>
      <c r="CY261" s="372"/>
      <c r="CZ261" s="372"/>
      <c r="DA261" s="359"/>
    </row>
    <row r="262" spans="2:105" ht="15" customHeight="1">
      <c r="B262" s="1737">
        <v>11</v>
      </c>
      <c r="C262" s="1738"/>
      <c r="D262" s="1739"/>
      <c r="E262" s="1005" t="str">
        <f>IF(給与所得入力その２!C23="","",給与所得入力その２!C23)</f>
        <v/>
      </c>
      <c r="F262" s="1006"/>
      <c r="G262" s="1006"/>
      <c r="H262" s="1006"/>
      <c r="I262" s="1006"/>
      <c r="J262" s="1006"/>
      <c r="K262" s="1006"/>
      <c r="L262" s="1007"/>
      <c r="M262" s="1008" t="str">
        <f>IF(給与所得入力その２!H23="","",給与所得入力その２!H23)</f>
        <v/>
      </c>
      <c r="N262" s="1008"/>
      <c r="O262" s="1008"/>
      <c r="P262" s="1008"/>
      <c r="Q262" s="1103" t="str">
        <f>IF(給与所得入力その２!K23="","",給与所得入力その２!K23)</f>
        <v/>
      </c>
      <c r="R262" s="1103"/>
      <c r="S262" s="1103"/>
      <c r="T262" s="1103"/>
      <c r="U262" s="1103"/>
      <c r="V262" s="1103"/>
      <c r="W262" s="1103"/>
      <c r="X262" s="1103"/>
      <c r="Y262" s="1103"/>
      <c r="Z262" s="1103"/>
      <c r="AA262" s="1103"/>
      <c r="AB262" s="1103"/>
      <c r="AE262" s="1733" t="str">
        <f>IF('計算シート（非表示）'!J188="","",'計算シート（非表示）'!J188)</f>
        <v/>
      </c>
      <c r="AF262" s="1733"/>
      <c r="AG262" s="1733"/>
      <c r="AH262" s="1733"/>
      <c r="AI262" s="1733"/>
      <c r="AJ262" s="1733"/>
      <c r="AK262" s="1733"/>
      <c r="AL262" s="1733"/>
      <c r="AM262" s="1733"/>
      <c r="AN262" s="1061" t="str">
        <f>IF('計算シート（非表示）'!K188="","",'計算シート（非表示）'!K188)</f>
        <v/>
      </c>
      <c r="AO262" s="1062"/>
      <c r="AP262" s="1062"/>
      <c r="AQ262" s="1062"/>
      <c r="AR262" s="1062"/>
      <c r="AS262" s="1062"/>
      <c r="AT262" s="1062"/>
      <c r="AU262" s="1062"/>
      <c r="AV262" s="1062"/>
      <c r="AW262" s="1062"/>
      <c r="AX262" s="1062"/>
      <c r="AY262" s="1062"/>
      <c r="AZ262" s="1062"/>
      <c r="BA262" s="1062"/>
      <c r="BB262" s="1062"/>
      <c r="BC262" s="1062"/>
      <c r="BD262" s="1062"/>
      <c r="BE262" s="1062"/>
      <c r="BF262" s="1063"/>
      <c r="BG262" s="1734" t="str">
        <f>IF('計算シート（非表示）'!L188="","",'計算シート（非表示）'!L188)</f>
        <v/>
      </c>
      <c r="BH262" s="1735"/>
      <c r="BI262" s="1735"/>
      <c r="BJ262" s="1735"/>
      <c r="BK262" s="1735"/>
      <c r="BL262" s="1735"/>
      <c r="BM262" s="1735"/>
      <c r="BN262" s="1735"/>
      <c r="BO262" s="1735"/>
      <c r="BP262" s="1735"/>
      <c r="BQ262" s="1735"/>
      <c r="BR262" s="1735"/>
      <c r="BS262" s="1736"/>
      <c r="BT262" s="1740" t="str">
        <f>IF('計算シート（非表示）'!M188="","",'計算シート（非表示）'!M188)</f>
        <v/>
      </c>
      <c r="BU262" s="1741"/>
      <c r="BV262" s="1741"/>
      <c r="BW262" s="1741"/>
      <c r="BX262" s="1741"/>
      <c r="BY262" s="1741"/>
      <c r="BZ262" s="1741"/>
      <c r="CA262" s="1741"/>
      <c r="CB262" s="1741"/>
      <c r="CC262" s="1741"/>
      <c r="CD262" s="1741"/>
      <c r="CE262" s="1741"/>
      <c r="CF262" s="1166"/>
      <c r="CG262" s="1167"/>
      <c r="CH262" s="1740" t="str">
        <f>IF('計算シート（非表示）'!N188="","",'計算シート（非表示）'!N188)</f>
        <v/>
      </c>
      <c r="CI262" s="1741"/>
      <c r="CJ262" s="1741"/>
      <c r="CK262" s="1741"/>
      <c r="CL262" s="1741"/>
      <c r="CM262" s="1741"/>
      <c r="CN262" s="1741"/>
      <c r="CO262" s="1741"/>
      <c r="CP262" s="1741"/>
      <c r="CQ262" s="1741"/>
      <c r="CR262" s="1741"/>
      <c r="CS262" s="1741"/>
      <c r="CT262" s="1039"/>
      <c r="CU262" s="1742"/>
      <c r="CV262" s="372"/>
      <c r="CW262" s="372"/>
      <c r="CX262" s="372"/>
      <c r="CY262" s="372"/>
      <c r="CZ262" s="372"/>
      <c r="DA262" s="171"/>
    </row>
    <row r="263" spans="2:105" ht="15" customHeight="1">
      <c r="B263" s="1737">
        <v>12</v>
      </c>
      <c r="C263" s="1738"/>
      <c r="D263" s="1739"/>
      <c r="E263" s="1005" t="str">
        <f>IF(給与所得入力その２!C24="","",給与所得入力その２!C24)</f>
        <v/>
      </c>
      <c r="F263" s="1006"/>
      <c r="G263" s="1006"/>
      <c r="H263" s="1006"/>
      <c r="I263" s="1006"/>
      <c r="J263" s="1006"/>
      <c r="K263" s="1006"/>
      <c r="L263" s="1007"/>
      <c r="M263" s="1008" t="str">
        <f>IF(給与所得入力その２!H24="","",給与所得入力その２!H24)</f>
        <v/>
      </c>
      <c r="N263" s="1008"/>
      <c r="O263" s="1008"/>
      <c r="P263" s="1008"/>
      <c r="Q263" s="1103" t="str">
        <f>IF(給与所得入力その２!K24="","",給与所得入力その２!K24)</f>
        <v/>
      </c>
      <c r="R263" s="1103"/>
      <c r="S263" s="1103"/>
      <c r="T263" s="1103"/>
      <c r="U263" s="1103"/>
      <c r="V263" s="1103"/>
      <c r="W263" s="1103"/>
      <c r="X263" s="1103"/>
      <c r="Y263" s="1103"/>
      <c r="Z263" s="1103"/>
      <c r="AA263" s="1103"/>
      <c r="AB263" s="1103"/>
      <c r="AE263" s="1733" t="str">
        <f>IF('計算シート（非表示）'!J189="","",'計算シート（非表示）'!J189)</f>
        <v/>
      </c>
      <c r="AF263" s="1733"/>
      <c r="AG263" s="1733"/>
      <c r="AH263" s="1733"/>
      <c r="AI263" s="1733"/>
      <c r="AJ263" s="1733"/>
      <c r="AK263" s="1733"/>
      <c r="AL263" s="1733"/>
      <c r="AM263" s="1733"/>
      <c r="AN263" s="1061" t="str">
        <f>IF('計算シート（非表示）'!K189="","",'計算シート（非表示）'!K189)</f>
        <v/>
      </c>
      <c r="AO263" s="1062"/>
      <c r="AP263" s="1062"/>
      <c r="AQ263" s="1062"/>
      <c r="AR263" s="1062"/>
      <c r="AS263" s="1062"/>
      <c r="AT263" s="1062"/>
      <c r="AU263" s="1062"/>
      <c r="AV263" s="1062"/>
      <c r="AW263" s="1062"/>
      <c r="AX263" s="1062"/>
      <c r="AY263" s="1062"/>
      <c r="AZ263" s="1062"/>
      <c r="BA263" s="1062"/>
      <c r="BB263" s="1062"/>
      <c r="BC263" s="1062"/>
      <c r="BD263" s="1062"/>
      <c r="BE263" s="1062"/>
      <c r="BF263" s="1063"/>
      <c r="BG263" s="1734" t="str">
        <f>IF('計算シート（非表示）'!L189="","",'計算シート（非表示）'!L189)</f>
        <v/>
      </c>
      <c r="BH263" s="1735"/>
      <c r="BI263" s="1735"/>
      <c r="BJ263" s="1735"/>
      <c r="BK263" s="1735"/>
      <c r="BL263" s="1735"/>
      <c r="BM263" s="1735"/>
      <c r="BN263" s="1735"/>
      <c r="BO263" s="1735"/>
      <c r="BP263" s="1735"/>
      <c r="BQ263" s="1735"/>
      <c r="BR263" s="1735"/>
      <c r="BS263" s="1736"/>
      <c r="BT263" s="1740" t="str">
        <f>IF('計算シート（非表示）'!M189="","",'計算シート（非表示）'!M189)</f>
        <v/>
      </c>
      <c r="BU263" s="1741"/>
      <c r="BV263" s="1741"/>
      <c r="BW263" s="1741"/>
      <c r="BX263" s="1741"/>
      <c r="BY263" s="1741"/>
      <c r="BZ263" s="1741"/>
      <c r="CA263" s="1741"/>
      <c r="CB263" s="1741"/>
      <c r="CC263" s="1741"/>
      <c r="CD263" s="1741"/>
      <c r="CE263" s="1741"/>
      <c r="CF263" s="1166"/>
      <c r="CG263" s="1167"/>
      <c r="CH263" s="1740" t="str">
        <f>IF('計算シート（非表示）'!N189="","",'計算シート（非表示）'!N189)</f>
        <v/>
      </c>
      <c r="CI263" s="1741"/>
      <c r="CJ263" s="1741"/>
      <c r="CK263" s="1741"/>
      <c r="CL263" s="1741"/>
      <c r="CM263" s="1741"/>
      <c r="CN263" s="1741"/>
      <c r="CO263" s="1741"/>
      <c r="CP263" s="1741"/>
      <c r="CQ263" s="1741"/>
      <c r="CR263" s="1741"/>
      <c r="CS263" s="1741"/>
      <c r="CT263" s="1039"/>
      <c r="CU263" s="1742"/>
      <c r="CV263" s="372"/>
      <c r="CW263" s="372"/>
      <c r="CX263" s="372"/>
      <c r="CY263" s="372"/>
      <c r="CZ263" s="372"/>
      <c r="DA263" s="368"/>
    </row>
    <row r="264" spans="2:105" ht="3" customHeight="1">
      <c r="B264" s="1529" t="s">
        <v>53</v>
      </c>
      <c r="C264" s="1530"/>
      <c r="D264" s="1530"/>
      <c r="E264" s="1530"/>
      <c r="F264" s="1530"/>
      <c r="G264" s="1530"/>
      <c r="H264" s="1530"/>
      <c r="I264" s="1530"/>
      <c r="J264" s="1530"/>
      <c r="K264" s="1530"/>
      <c r="L264" s="1530"/>
      <c r="M264" s="1531"/>
      <c r="N264" s="1748" t="str">
        <f>IF(給与所得入力その２!I25="","",給与所得入力その２!I25)</f>
        <v/>
      </c>
      <c r="O264" s="1749"/>
      <c r="P264" s="1749"/>
      <c r="Q264" s="1749"/>
      <c r="R264" s="1749"/>
      <c r="S264" s="1749"/>
      <c r="T264" s="1749"/>
      <c r="U264" s="1749"/>
      <c r="V264" s="1749"/>
      <c r="W264" s="1749"/>
      <c r="X264" s="1749"/>
      <c r="Y264" s="1749"/>
      <c r="Z264" s="1749"/>
      <c r="AA264" s="1754" t="s">
        <v>15</v>
      </c>
      <c r="AB264" s="1755"/>
      <c r="BT264" s="1760" t="s">
        <v>150</v>
      </c>
      <c r="BU264" s="1761"/>
      <c r="BV264" s="1761"/>
      <c r="BW264" s="1761"/>
      <c r="BX264" s="1761"/>
      <c r="BY264" s="1761"/>
      <c r="BZ264" s="1761"/>
      <c r="CA264" s="1761"/>
      <c r="CB264" s="1761"/>
      <c r="CC264" s="1761"/>
      <c r="CD264" s="1761"/>
      <c r="CE264" s="1761"/>
      <c r="CF264" s="1761"/>
      <c r="CG264" s="1762"/>
      <c r="CH264" s="1769" t="str">
        <f>IF(配当所得入力!I23="","",配当所得入力!I23)</f>
        <v/>
      </c>
      <c r="CI264" s="1770"/>
      <c r="CJ264" s="1770"/>
      <c r="CK264" s="1770"/>
      <c r="CL264" s="1770"/>
      <c r="CM264" s="1770"/>
      <c r="CN264" s="1770"/>
      <c r="CO264" s="1770"/>
      <c r="CP264" s="1770"/>
      <c r="CQ264" s="1770"/>
      <c r="CR264" s="1770"/>
      <c r="CS264" s="1770"/>
      <c r="CT264" s="893"/>
      <c r="CU264" s="1013"/>
      <c r="CV264" s="372"/>
      <c r="CW264" s="372"/>
      <c r="CX264" s="372"/>
      <c r="CY264" s="372"/>
      <c r="CZ264" s="372"/>
    </row>
    <row r="265" spans="2:105" ht="3" customHeight="1">
      <c r="B265" s="1326"/>
      <c r="C265" s="1322"/>
      <c r="D265" s="1322"/>
      <c r="E265" s="1322"/>
      <c r="F265" s="1322"/>
      <c r="G265" s="1322"/>
      <c r="H265" s="1322"/>
      <c r="I265" s="1322"/>
      <c r="J265" s="1322"/>
      <c r="K265" s="1322"/>
      <c r="L265" s="1322"/>
      <c r="M265" s="1532"/>
      <c r="N265" s="1750"/>
      <c r="O265" s="1751"/>
      <c r="P265" s="1751"/>
      <c r="Q265" s="1751"/>
      <c r="R265" s="1751"/>
      <c r="S265" s="1751"/>
      <c r="T265" s="1751"/>
      <c r="U265" s="1751"/>
      <c r="V265" s="1751"/>
      <c r="W265" s="1751"/>
      <c r="X265" s="1751"/>
      <c r="Y265" s="1751"/>
      <c r="Z265" s="1751"/>
      <c r="AA265" s="1756"/>
      <c r="AB265" s="1757"/>
      <c r="AE265" s="1728" t="s">
        <v>62</v>
      </c>
      <c r="AF265" s="1728"/>
      <c r="AG265" s="1728"/>
      <c r="AH265" s="1728"/>
      <c r="AI265" s="1728"/>
      <c r="AJ265" s="1728"/>
      <c r="AK265" s="1728"/>
      <c r="AL265" s="1728"/>
      <c r="AM265" s="1728"/>
      <c r="AN265" s="1728"/>
      <c r="AO265" s="1728"/>
      <c r="AP265" s="1728"/>
      <c r="AQ265" s="1728"/>
      <c r="AR265" s="1728"/>
      <c r="AS265" s="1728"/>
      <c r="AT265" s="1728"/>
      <c r="AU265" s="1728"/>
      <c r="AV265" s="1728"/>
      <c r="AW265" s="1728"/>
      <c r="AX265" s="1728"/>
      <c r="AY265" s="1728"/>
      <c r="AZ265" s="1728"/>
      <c r="BA265" s="1728"/>
      <c r="BB265" s="1728"/>
      <c r="BC265" s="1728"/>
      <c r="BD265" s="1728"/>
      <c r="BE265" s="1728"/>
      <c r="BF265" s="1728"/>
      <c r="BG265" s="1728"/>
      <c r="BH265" s="1728"/>
      <c r="BI265" s="1728"/>
      <c r="BJ265" s="1728"/>
      <c r="BK265" s="1728"/>
      <c r="BL265" s="1728"/>
      <c r="BM265" s="1728"/>
      <c r="BN265" s="1728"/>
      <c r="BO265" s="1728"/>
      <c r="BP265" s="1728"/>
      <c r="BQ265" s="1728"/>
      <c r="BR265" s="1728"/>
      <c r="BT265" s="1763"/>
      <c r="BU265" s="1764"/>
      <c r="BV265" s="1764"/>
      <c r="BW265" s="1764"/>
      <c r="BX265" s="1764"/>
      <c r="BY265" s="1764"/>
      <c r="BZ265" s="1764"/>
      <c r="CA265" s="1764"/>
      <c r="CB265" s="1764"/>
      <c r="CC265" s="1764"/>
      <c r="CD265" s="1764"/>
      <c r="CE265" s="1764"/>
      <c r="CF265" s="1764"/>
      <c r="CG265" s="1765"/>
      <c r="CH265" s="1771"/>
      <c r="CI265" s="1772"/>
      <c r="CJ265" s="1772"/>
      <c r="CK265" s="1772"/>
      <c r="CL265" s="1772"/>
      <c r="CM265" s="1772"/>
      <c r="CN265" s="1772"/>
      <c r="CO265" s="1772"/>
      <c r="CP265" s="1772"/>
      <c r="CQ265" s="1772"/>
      <c r="CR265" s="1772"/>
      <c r="CS265" s="1772"/>
      <c r="CT265" s="1047"/>
      <c r="CU265" s="1168"/>
      <c r="CV265" s="372"/>
      <c r="CW265" s="372"/>
      <c r="CX265" s="372"/>
      <c r="CY265" s="372"/>
      <c r="CZ265" s="372"/>
    </row>
    <row r="266" spans="2:105" ht="3" customHeight="1">
      <c r="B266" s="1326"/>
      <c r="C266" s="1322"/>
      <c r="D266" s="1322"/>
      <c r="E266" s="1322"/>
      <c r="F266" s="1322"/>
      <c r="G266" s="1322"/>
      <c r="H266" s="1322"/>
      <c r="I266" s="1322"/>
      <c r="J266" s="1322"/>
      <c r="K266" s="1322"/>
      <c r="L266" s="1322"/>
      <c r="M266" s="1532"/>
      <c r="N266" s="1750"/>
      <c r="O266" s="1751"/>
      <c r="P266" s="1751"/>
      <c r="Q266" s="1751"/>
      <c r="R266" s="1751"/>
      <c r="S266" s="1751"/>
      <c r="T266" s="1751"/>
      <c r="U266" s="1751"/>
      <c r="V266" s="1751"/>
      <c r="W266" s="1751"/>
      <c r="X266" s="1751"/>
      <c r="Y266" s="1751"/>
      <c r="Z266" s="1751"/>
      <c r="AA266" s="1756"/>
      <c r="AB266" s="1757"/>
      <c r="AE266" s="1728"/>
      <c r="AF266" s="1728"/>
      <c r="AG266" s="1728"/>
      <c r="AH266" s="1728"/>
      <c r="AI266" s="1728"/>
      <c r="AJ266" s="1728"/>
      <c r="AK266" s="1728"/>
      <c r="AL266" s="1728"/>
      <c r="AM266" s="1728"/>
      <c r="AN266" s="1728"/>
      <c r="AO266" s="1728"/>
      <c r="AP266" s="1728"/>
      <c r="AQ266" s="1728"/>
      <c r="AR266" s="1728"/>
      <c r="AS266" s="1728"/>
      <c r="AT266" s="1728"/>
      <c r="AU266" s="1728"/>
      <c r="AV266" s="1728"/>
      <c r="AW266" s="1728"/>
      <c r="AX266" s="1728"/>
      <c r="AY266" s="1728"/>
      <c r="AZ266" s="1728"/>
      <c r="BA266" s="1728"/>
      <c r="BB266" s="1728"/>
      <c r="BC266" s="1728"/>
      <c r="BD266" s="1728"/>
      <c r="BE266" s="1728"/>
      <c r="BF266" s="1728"/>
      <c r="BG266" s="1728"/>
      <c r="BH266" s="1728"/>
      <c r="BI266" s="1728"/>
      <c r="BJ266" s="1728"/>
      <c r="BK266" s="1728"/>
      <c r="BL266" s="1728"/>
      <c r="BM266" s="1728"/>
      <c r="BN266" s="1728"/>
      <c r="BO266" s="1728"/>
      <c r="BP266" s="1728"/>
      <c r="BQ266" s="1728"/>
      <c r="BR266" s="1728"/>
      <c r="BT266" s="1763"/>
      <c r="BU266" s="1764"/>
      <c r="BV266" s="1764"/>
      <c r="BW266" s="1764"/>
      <c r="BX266" s="1764"/>
      <c r="BY266" s="1764"/>
      <c r="BZ266" s="1764"/>
      <c r="CA266" s="1764"/>
      <c r="CB266" s="1764"/>
      <c r="CC266" s="1764"/>
      <c r="CD266" s="1764"/>
      <c r="CE266" s="1764"/>
      <c r="CF266" s="1764"/>
      <c r="CG266" s="1765"/>
      <c r="CH266" s="1771"/>
      <c r="CI266" s="1772"/>
      <c r="CJ266" s="1772"/>
      <c r="CK266" s="1772"/>
      <c r="CL266" s="1772"/>
      <c r="CM266" s="1772"/>
      <c r="CN266" s="1772"/>
      <c r="CO266" s="1772"/>
      <c r="CP266" s="1772"/>
      <c r="CQ266" s="1772"/>
      <c r="CR266" s="1772"/>
      <c r="CS266" s="1772"/>
      <c r="CT266" s="1047"/>
      <c r="CU266" s="1168"/>
      <c r="CV266" s="372"/>
      <c r="CW266" s="372"/>
      <c r="CX266" s="372"/>
      <c r="CY266" s="372"/>
      <c r="CZ266" s="372"/>
    </row>
    <row r="267" spans="2:105" ht="3" customHeight="1">
      <c r="B267" s="1326"/>
      <c r="C267" s="1322"/>
      <c r="D267" s="1322"/>
      <c r="E267" s="1322"/>
      <c r="F267" s="1322"/>
      <c r="G267" s="1322"/>
      <c r="H267" s="1322"/>
      <c r="I267" s="1322"/>
      <c r="J267" s="1322"/>
      <c r="K267" s="1322"/>
      <c r="L267" s="1322"/>
      <c r="M267" s="1532"/>
      <c r="N267" s="1750"/>
      <c r="O267" s="1751"/>
      <c r="P267" s="1751"/>
      <c r="Q267" s="1751"/>
      <c r="R267" s="1751"/>
      <c r="S267" s="1751"/>
      <c r="T267" s="1751"/>
      <c r="U267" s="1751"/>
      <c r="V267" s="1751"/>
      <c r="W267" s="1751"/>
      <c r="X267" s="1751"/>
      <c r="Y267" s="1751"/>
      <c r="Z267" s="1751"/>
      <c r="AA267" s="1756"/>
      <c r="AB267" s="1757"/>
      <c r="AE267" s="1728"/>
      <c r="AF267" s="1728"/>
      <c r="AG267" s="1728"/>
      <c r="AH267" s="1728"/>
      <c r="AI267" s="1728"/>
      <c r="AJ267" s="1728"/>
      <c r="AK267" s="1728"/>
      <c r="AL267" s="1728"/>
      <c r="AM267" s="1728"/>
      <c r="AN267" s="1728"/>
      <c r="AO267" s="1728"/>
      <c r="AP267" s="1728"/>
      <c r="AQ267" s="1728"/>
      <c r="AR267" s="1728"/>
      <c r="AS267" s="1728"/>
      <c r="AT267" s="1728"/>
      <c r="AU267" s="1728"/>
      <c r="AV267" s="1728"/>
      <c r="AW267" s="1728"/>
      <c r="AX267" s="1728"/>
      <c r="AY267" s="1728"/>
      <c r="AZ267" s="1728"/>
      <c r="BA267" s="1728"/>
      <c r="BB267" s="1728"/>
      <c r="BC267" s="1728"/>
      <c r="BD267" s="1728"/>
      <c r="BE267" s="1728"/>
      <c r="BF267" s="1728"/>
      <c r="BG267" s="1728"/>
      <c r="BH267" s="1728"/>
      <c r="BI267" s="1728"/>
      <c r="BJ267" s="1728"/>
      <c r="BK267" s="1728"/>
      <c r="BL267" s="1728"/>
      <c r="BM267" s="1728"/>
      <c r="BN267" s="1728"/>
      <c r="BO267" s="1728"/>
      <c r="BP267" s="1728"/>
      <c r="BQ267" s="1728"/>
      <c r="BR267" s="1728"/>
      <c r="BT267" s="1763"/>
      <c r="BU267" s="1764"/>
      <c r="BV267" s="1764"/>
      <c r="BW267" s="1764"/>
      <c r="BX267" s="1764"/>
      <c r="BY267" s="1764"/>
      <c r="BZ267" s="1764"/>
      <c r="CA267" s="1764"/>
      <c r="CB267" s="1764"/>
      <c r="CC267" s="1764"/>
      <c r="CD267" s="1764"/>
      <c r="CE267" s="1764"/>
      <c r="CF267" s="1764"/>
      <c r="CG267" s="1765"/>
      <c r="CH267" s="1771"/>
      <c r="CI267" s="1772"/>
      <c r="CJ267" s="1772"/>
      <c r="CK267" s="1772"/>
      <c r="CL267" s="1772"/>
      <c r="CM267" s="1772"/>
      <c r="CN267" s="1772"/>
      <c r="CO267" s="1772"/>
      <c r="CP267" s="1772"/>
      <c r="CQ267" s="1772"/>
      <c r="CR267" s="1772"/>
      <c r="CS267" s="1772"/>
      <c r="CT267" s="1047"/>
      <c r="CU267" s="1168"/>
      <c r="CV267" s="372"/>
      <c r="CW267" s="372"/>
      <c r="CX267" s="372"/>
      <c r="CY267" s="372"/>
      <c r="CZ267" s="372"/>
      <c r="DA267" s="387"/>
    </row>
    <row r="268" spans="2:105" ht="3" customHeight="1">
      <c r="B268" s="1326"/>
      <c r="C268" s="1322"/>
      <c r="D268" s="1322"/>
      <c r="E268" s="1322"/>
      <c r="F268" s="1322"/>
      <c r="G268" s="1322"/>
      <c r="H268" s="1322"/>
      <c r="I268" s="1322"/>
      <c r="J268" s="1322"/>
      <c r="K268" s="1322"/>
      <c r="L268" s="1322"/>
      <c r="M268" s="1532"/>
      <c r="N268" s="1750"/>
      <c r="O268" s="1751"/>
      <c r="P268" s="1751"/>
      <c r="Q268" s="1751"/>
      <c r="R268" s="1751"/>
      <c r="S268" s="1751"/>
      <c r="T268" s="1751"/>
      <c r="U268" s="1751"/>
      <c r="V268" s="1751"/>
      <c r="W268" s="1751"/>
      <c r="X268" s="1751"/>
      <c r="Y268" s="1751"/>
      <c r="Z268" s="1751"/>
      <c r="AA268" s="1756"/>
      <c r="AB268" s="1757"/>
      <c r="AE268" s="1728"/>
      <c r="AF268" s="1728"/>
      <c r="AG268" s="1728"/>
      <c r="AH268" s="1728"/>
      <c r="AI268" s="1728"/>
      <c r="AJ268" s="1728"/>
      <c r="AK268" s="1728"/>
      <c r="AL268" s="1728"/>
      <c r="AM268" s="1728"/>
      <c r="AN268" s="1728"/>
      <c r="AO268" s="1728"/>
      <c r="AP268" s="1728"/>
      <c r="AQ268" s="1728"/>
      <c r="AR268" s="1728"/>
      <c r="AS268" s="1728"/>
      <c r="AT268" s="1728"/>
      <c r="AU268" s="1728"/>
      <c r="AV268" s="1728"/>
      <c r="AW268" s="1728"/>
      <c r="AX268" s="1728"/>
      <c r="AY268" s="1728"/>
      <c r="AZ268" s="1728"/>
      <c r="BA268" s="1728"/>
      <c r="BB268" s="1728"/>
      <c r="BC268" s="1728"/>
      <c r="BD268" s="1728"/>
      <c r="BE268" s="1728"/>
      <c r="BF268" s="1728"/>
      <c r="BG268" s="1728"/>
      <c r="BH268" s="1728"/>
      <c r="BI268" s="1728"/>
      <c r="BJ268" s="1728"/>
      <c r="BK268" s="1728"/>
      <c r="BL268" s="1728"/>
      <c r="BM268" s="1728"/>
      <c r="BN268" s="1728"/>
      <c r="BO268" s="1728"/>
      <c r="BP268" s="1728"/>
      <c r="BQ268" s="1728"/>
      <c r="BR268" s="1728"/>
      <c r="BT268" s="1766"/>
      <c r="BU268" s="1767"/>
      <c r="BV268" s="1767"/>
      <c r="BW268" s="1767"/>
      <c r="BX268" s="1767"/>
      <c r="BY268" s="1767"/>
      <c r="BZ268" s="1767"/>
      <c r="CA268" s="1767"/>
      <c r="CB268" s="1767"/>
      <c r="CC268" s="1767"/>
      <c r="CD268" s="1767"/>
      <c r="CE268" s="1767"/>
      <c r="CF268" s="1767"/>
      <c r="CG268" s="1768"/>
      <c r="CH268" s="1773"/>
      <c r="CI268" s="1774"/>
      <c r="CJ268" s="1774"/>
      <c r="CK268" s="1774"/>
      <c r="CL268" s="1774"/>
      <c r="CM268" s="1774"/>
      <c r="CN268" s="1774"/>
      <c r="CO268" s="1774"/>
      <c r="CP268" s="1774"/>
      <c r="CQ268" s="1774"/>
      <c r="CR268" s="1774"/>
      <c r="CS268" s="1774"/>
      <c r="CT268" s="1014"/>
      <c r="CU268" s="1015"/>
      <c r="CV268" s="372"/>
      <c r="CW268" s="372"/>
      <c r="CX268" s="372"/>
      <c r="CY268" s="372"/>
      <c r="CZ268" s="372"/>
      <c r="DA268" s="43"/>
    </row>
    <row r="269" spans="2:105" ht="3" customHeight="1">
      <c r="B269" s="1321"/>
      <c r="C269" s="1325"/>
      <c r="D269" s="1325"/>
      <c r="E269" s="1325"/>
      <c r="F269" s="1325"/>
      <c r="G269" s="1325"/>
      <c r="H269" s="1325"/>
      <c r="I269" s="1325"/>
      <c r="J269" s="1325"/>
      <c r="K269" s="1325"/>
      <c r="L269" s="1325"/>
      <c r="M269" s="1324"/>
      <c r="N269" s="1752"/>
      <c r="O269" s="1753"/>
      <c r="P269" s="1753"/>
      <c r="Q269" s="1753"/>
      <c r="R269" s="1753"/>
      <c r="S269" s="1753"/>
      <c r="T269" s="1753"/>
      <c r="U269" s="1753"/>
      <c r="V269" s="1753"/>
      <c r="W269" s="1753"/>
      <c r="X269" s="1753"/>
      <c r="Y269" s="1753"/>
      <c r="Z269" s="1753"/>
      <c r="AA269" s="1758"/>
      <c r="AB269" s="1759"/>
      <c r="AE269" s="365"/>
      <c r="AF269" s="365"/>
      <c r="AG269" s="365"/>
      <c r="AH269" s="365"/>
      <c r="AI269" s="365"/>
      <c r="AJ269" s="365"/>
      <c r="AK269" s="365"/>
      <c r="AL269" s="365"/>
      <c r="AM269" s="365"/>
      <c r="AN269" s="365"/>
      <c r="AO269" s="365"/>
      <c r="AP269" s="365"/>
      <c r="AQ269" s="365"/>
      <c r="AR269" s="365"/>
      <c r="AS269" s="365"/>
      <c r="AT269" s="365"/>
      <c r="AU269" s="365"/>
      <c r="AV269" s="365"/>
      <c r="AW269" s="365"/>
      <c r="AX269" s="365"/>
      <c r="AY269" s="365"/>
      <c r="AZ269" s="365"/>
      <c r="BA269" s="365"/>
      <c r="BB269" s="365"/>
      <c r="BC269" s="365"/>
      <c r="BD269" s="365"/>
      <c r="BE269" s="365"/>
      <c r="BF269" s="365"/>
      <c r="BG269" s="365"/>
      <c r="BH269" s="365"/>
      <c r="BI269" s="365"/>
      <c r="BJ269" s="365"/>
      <c r="BK269" s="365"/>
      <c r="BL269" s="365"/>
      <c r="DA269" s="44"/>
    </row>
    <row r="270" spans="2:105" ht="15" customHeight="1">
      <c r="B270" s="1058" t="s">
        <v>22</v>
      </c>
      <c r="C270" s="1059"/>
      <c r="D270" s="1059"/>
      <c r="E270" s="1059"/>
      <c r="F270" s="1059"/>
      <c r="G270" s="1059"/>
      <c r="H270" s="1059"/>
      <c r="I270" s="1059"/>
      <c r="J270" s="1059"/>
      <c r="K270" s="1059"/>
      <c r="L270" s="1059"/>
      <c r="M270" s="1060"/>
      <c r="N270" s="1775" t="str">
        <f>IF(COUNTA(E251:L263,Q251:AB263,N264)&gt;0,'計算シート（非表示）'!B131,"")</f>
        <v/>
      </c>
      <c r="O270" s="1776"/>
      <c r="P270" s="1776"/>
      <c r="Q270" s="1776"/>
      <c r="R270" s="1776"/>
      <c r="S270" s="1776"/>
      <c r="T270" s="1776"/>
      <c r="U270" s="1776"/>
      <c r="V270" s="1776"/>
      <c r="W270" s="1776"/>
      <c r="X270" s="1776"/>
      <c r="Y270" s="1776"/>
      <c r="Z270" s="1776"/>
      <c r="AA270" s="1777"/>
      <c r="AB270" s="1778"/>
      <c r="AE270" s="1779" t="s">
        <v>63</v>
      </c>
      <c r="AF270" s="1780"/>
      <c r="AG270" s="1780"/>
      <c r="AH270" s="1780"/>
      <c r="AI270" s="1780"/>
      <c r="AJ270" s="1780"/>
      <c r="AK270" s="1780"/>
      <c r="AL270" s="1780"/>
      <c r="AM270" s="1781"/>
      <c r="AN270" s="1184" t="s">
        <v>56</v>
      </c>
      <c r="AO270" s="1185"/>
      <c r="AP270" s="1185"/>
      <c r="AQ270" s="1185"/>
      <c r="AR270" s="1185"/>
      <c r="AS270" s="1185"/>
      <c r="AT270" s="1185"/>
      <c r="AU270" s="1185"/>
      <c r="AV270" s="1185"/>
      <c r="AW270" s="1185"/>
      <c r="AX270" s="1185"/>
      <c r="AY270" s="1185"/>
      <c r="AZ270" s="1185"/>
      <c r="BA270" s="1185"/>
      <c r="BB270" s="1185"/>
      <c r="BC270" s="1185"/>
      <c r="BD270" s="1185"/>
      <c r="BE270" s="1185"/>
      <c r="BF270" s="1186"/>
      <c r="BG270" s="1779" t="s">
        <v>58</v>
      </c>
      <c r="BH270" s="1780"/>
      <c r="BI270" s="1780"/>
      <c r="BJ270" s="1780"/>
      <c r="BK270" s="1780"/>
      <c r="BL270" s="1780"/>
      <c r="BM270" s="1780"/>
      <c r="BN270" s="1780"/>
      <c r="BO270" s="1780"/>
      <c r="BP270" s="1780"/>
      <c r="BQ270" s="1780"/>
      <c r="BR270" s="1780"/>
      <c r="BS270" s="1780"/>
      <c r="BT270" s="1780"/>
      <c r="BU270" s="1780"/>
      <c r="BV270" s="1780"/>
      <c r="BW270" s="1780"/>
      <c r="BX270" s="1780"/>
      <c r="BY270" s="1780"/>
      <c r="BZ270" s="1781"/>
      <c r="CA270" s="1184" t="s">
        <v>59</v>
      </c>
      <c r="CB270" s="1185"/>
      <c r="CC270" s="1185"/>
      <c r="CD270" s="1185"/>
      <c r="CE270" s="1185"/>
      <c r="CF270" s="1185"/>
      <c r="CG270" s="1185"/>
      <c r="CH270" s="1185"/>
      <c r="CI270" s="1185"/>
      <c r="CJ270" s="1185"/>
      <c r="CK270" s="1185"/>
      <c r="CL270" s="1185"/>
      <c r="CM270" s="1185"/>
      <c r="CN270" s="1185"/>
      <c r="CO270" s="1185"/>
      <c r="CP270" s="1185"/>
      <c r="CQ270" s="1185"/>
      <c r="CR270" s="1185"/>
      <c r="CS270" s="1185"/>
      <c r="CT270" s="1185"/>
      <c r="CU270" s="1186"/>
      <c r="CV270" s="345"/>
      <c r="CW270" s="345"/>
      <c r="CX270" s="345"/>
      <c r="CY270" s="345"/>
      <c r="CZ270" s="345"/>
      <c r="DA270" s="44"/>
    </row>
    <row r="271" spans="2:105" ht="15" customHeight="1">
      <c r="B271" s="1061" t="s">
        <v>54</v>
      </c>
      <c r="C271" s="1062"/>
      <c r="D271" s="1062"/>
      <c r="E271" s="1062"/>
      <c r="F271" s="1062"/>
      <c r="G271" s="1062"/>
      <c r="H271" s="1062"/>
      <c r="I271" s="1062"/>
      <c r="J271" s="1062"/>
      <c r="K271" s="1062"/>
      <c r="L271" s="1063"/>
      <c r="M271" s="1782" t="str">
        <f>IF(入力シート!I31&lt;&gt;"",入力シート!I31,"")</f>
        <v/>
      </c>
      <c r="N271" s="1782"/>
      <c r="O271" s="1782"/>
      <c r="P271" s="1782"/>
      <c r="Q271" s="1782"/>
      <c r="R271" s="1782"/>
      <c r="S271" s="1782"/>
      <c r="T271" s="1782"/>
      <c r="U271" s="1782"/>
      <c r="V271" s="1782"/>
      <c r="W271" s="1782"/>
      <c r="X271" s="1782"/>
      <c r="Y271" s="1782"/>
      <c r="Z271" s="1782"/>
      <c r="AA271" s="1782"/>
      <c r="AB271" s="1782"/>
      <c r="AE271" s="1733" t="str">
        <f>IF('雑所得（業務、その他）入力'!D9="","",'雑所得（業務、その他）入力'!D9)</f>
        <v/>
      </c>
      <c r="AF271" s="1733"/>
      <c r="AG271" s="1733"/>
      <c r="AH271" s="1733"/>
      <c r="AI271" s="1733"/>
      <c r="AJ271" s="1733"/>
      <c r="AK271" s="1733"/>
      <c r="AL271" s="1733"/>
      <c r="AM271" s="1733"/>
      <c r="AN271" s="1055" t="str">
        <f>IF('雑所得（業務、その他）入力'!E9="","",'雑所得（業務、その他）入力'!E9)</f>
        <v/>
      </c>
      <c r="AO271" s="1056"/>
      <c r="AP271" s="1056"/>
      <c r="AQ271" s="1056"/>
      <c r="AR271" s="1056"/>
      <c r="AS271" s="1056"/>
      <c r="AT271" s="1056"/>
      <c r="AU271" s="1056"/>
      <c r="AV271" s="1056"/>
      <c r="AW271" s="1056"/>
      <c r="AX271" s="1056"/>
      <c r="AY271" s="1056"/>
      <c r="AZ271" s="1056"/>
      <c r="BA271" s="1056"/>
      <c r="BB271" s="1056"/>
      <c r="BC271" s="1056"/>
      <c r="BD271" s="1056"/>
      <c r="BE271" s="1056"/>
      <c r="BF271" s="1057"/>
      <c r="BG271" s="1783" t="str">
        <f>IF('雑所得（業務、その他）入力'!F9="","",'雑所得（業務、その他）入力'!F9)</f>
        <v/>
      </c>
      <c r="BH271" s="1784"/>
      <c r="BI271" s="1784"/>
      <c r="BJ271" s="1784"/>
      <c r="BK271" s="1784"/>
      <c r="BL271" s="1784"/>
      <c r="BM271" s="1784"/>
      <c r="BN271" s="1784"/>
      <c r="BO271" s="1784"/>
      <c r="BP271" s="1784"/>
      <c r="BQ271" s="1784"/>
      <c r="BR271" s="1784"/>
      <c r="BS271" s="1784"/>
      <c r="BT271" s="1784"/>
      <c r="BU271" s="1784"/>
      <c r="BV271" s="1784"/>
      <c r="BW271" s="1784"/>
      <c r="BX271" s="1784"/>
      <c r="BY271" s="1754" t="s">
        <v>15</v>
      </c>
      <c r="BZ271" s="1755"/>
      <c r="CA271" s="1785" t="str">
        <f>IF('雑所得（業務、その他）入力'!G9="","",'雑所得（業務、その他）入力'!G9)</f>
        <v/>
      </c>
      <c r="CB271" s="1786"/>
      <c r="CC271" s="1786"/>
      <c r="CD271" s="1786"/>
      <c r="CE271" s="1786"/>
      <c r="CF271" s="1786"/>
      <c r="CG271" s="1786"/>
      <c r="CH271" s="1786"/>
      <c r="CI271" s="1786"/>
      <c r="CJ271" s="1786"/>
      <c r="CK271" s="1786"/>
      <c r="CL271" s="1786"/>
      <c r="CM271" s="1786"/>
      <c r="CN271" s="1786"/>
      <c r="CO271" s="1786"/>
      <c r="CP271" s="1786"/>
      <c r="CQ271" s="1786"/>
      <c r="CR271" s="1786"/>
      <c r="CS271" s="1786"/>
      <c r="CT271" s="1754" t="s">
        <v>15</v>
      </c>
      <c r="CU271" s="1755"/>
      <c r="CV271" s="359"/>
      <c r="CW271" s="359"/>
      <c r="CX271" s="359"/>
      <c r="CY271" s="359"/>
      <c r="CZ271" s="359"/>
      <c r="DA271" s="45"/>
    </row>
    <row r="272" spans="2:105" ht="15" customHeight="1">
      <c r="B272" s="1061" t="s">
        <v>55</v>
      </c>
      <c r="C272" s="1062"/>
      <c r="D272" s="1062"/>
      <c r="E272" s="1062"/>
      <c r="F272" s="1062"/>
      <c r="G272" s="1062"/>
      <c r="H272" s="1062"/>
      <c r="I272" s="1062"/>
      <c r="J272" s="1062"/>
      <c r="K272" s="1062"/>
      <c r="L272" s="1063"/>
      <c r="M272" s="1782" t="str">
        <f>IF(入力シート!I29&lt;&gt;"",入力シート!I29,"")</f>
        <v/>
      </c>
      <c r="N272" s="1782"/>
      <c r="O272" s="1782"/>
      <c r="P272" s="1782"/>
      <c r="Q272" s="1782"/>
      <c r="R272" s="1782"/>
      <c r="S272" s="1782"/>
      <c r="T272" s="1782"/>
      <c r="U272" s="1782"/>
      <c r="V272" s="1782"/>
      <c r="W272" s="1782"/>
      <c r="X272" s="1782"/>
      <c r="Y272" s="1782"/>
      <c r="Z272" s="1782"/>
      <c r="AA272" s="1782"/>
      <c r="AB272" s="1782"/>
      <c r="AE272" s="1733" t="str">
        <f>IF('雑所得（業務、その他）入力'!D10="","",'雑所得（業務、その他）入力'!D10)</f>
        <v/>
      </c>
      <c r="AF272" s="1733"/>
      <c r="AG272" s="1733"/>
      <c r="AH272" s="1733"/>
      <c r="AI272" s="1733"/>
      <c r="AJ272" s="1733"/>
      <c r="AK272" s="1733"/>
      <c r="AL272" s="1733"/>
      <c r="AM272" s="1733"/>
      <c r="AN272" s="1058" t="str">
        <f>IF('雑所得（業務、その他）入力'!E10="","",'雑所得（業務、その他）入力'!E10)</f>
        <v/>
      </c>
      <c r="AO272" s="1059"/>
      <c r="AP272" s="1059"/>
      <c r="AQ272" s="1059"/>
      <c r="AR272" s="1059"/>
      <c r="AS272" s="1059"/>
      <c r="AT272" s="1059"/>
      <c r="AU272" s="1059"/>
      <c r="AV272" s="1059"/>
      <c r="AW272" s="1059"/>
      <c r="AX272" s="1059"/>
      <c r="AY272" s="1059"/>
      <c r="AZ272" s="1059"/>
      <c r="BA272" s="1059"/>
      <c r="BB272" s="1059"/>
      <c r="BC272" s="1059"/>
      <c r="BD272" s="1059"/>
      <c r="BE272" s="1059"/>
      <c r="BF272" s="1060"/>
      <c r="BG272" s="1783" t="str">
        <f>IF('雑所得（業務、その他）入力'!F10="","",'雑所得（業務、その他）入力'!F10)</f>
        <v/>
      </c>
      <c r="BH272" s="1784"/>
      <c r="BI272" s="1784"/>
      <c r="BJ272" s="1784"/>
      <c r="BK272" s="1784"/>
      <c r="BL272" s="1784"/>
      <c r="BM272" s="1784"/>
      <c r="BN272" s="1784"/>
      <c r="BO272" s="1784"/>
      <c r="BP272" s="1784"/>
      <c r="BQ272" s="1784"/>
      <c r="BR272" s="1784"/>
      <c r="BS272" s="1784"/>
      <c r="BT272" s="1784"/>
      <c r="BU272" s="1784"/>
      <c r="BV272" s="1784"/>
      <c r="BW272" s="1784"/>
      <c r="BX272" s="1784"/>
      <c r="BY272" s="1787"/>
      <c r="BZ272" s="1788"/>
      <c r="CA272" s="1785" t="str">
        <f>IF('雑所得（業務、その他）入力'!G10="","",'雑所得（業務、その他）入力'!G10)</f>
        <v/>
      </c>
      <c r="CB272" s="1786"/>
      <c r="CC272" s="1786"/>
      <c r="CD272" s="1786"/>
      <c r="CE272" s="1786"/>
      <c r="CF272" s="1786"/>
      <c r="CG272" s="1786"/>
      <c r="CH272" s="1786"/>
      <c r="CI272" s="1786"/>
      <c r="CJ272" s="1786"/>
      <c r="CK272" s="1786"/>
      <c r="CL272" s="1786"/>
      <c r="CM272" s="1786"/>
      <c r="CN272" s="1786"/>
      <c r="CO272" s="1786"/>
      <c r="CP272" s="1786"/>
      <c r="CQ272" s="1786"/>
      <c r="CR272" s="1786"/>
      <c r="CS272" s="1786"/>
      <c r="CT272" s="1787"/>
      <c r="CU272" s="1788"/>
      <c r="CV272" s="171"/>
      <c r="CW272" s="171"/>
      <c r="CX272" s="171"/>
      <c r="CY272" s="171"/>
      <c r="CZ272" s="171"/>
    </row>
    <row r="273" spans="2:105" ht="15" customHeight="1">
      <c r="B273" s="1061" t="s">
        <v>5</v>
      </c>
      <c r="C273" s="1062"/>
      <c r="D273" s="1062"/>
      <c r="E273" s="1062"/>
      <c r="F273" s="1062"/>
      <c r="G273" s="1062"/>
      <c r="H273" s="1062"/>
      <c r="I273" s="1062"/>
      <c r="J273" s="1062"/>
      <c r="K273" s="1062"/>
      <c r="L273" s="1063"/>
      <c r="M273" s="1782" t="str">
        <f>IF(入力シート!Q33&lt;&gt;"",IF(入力シート!M33&lt;&gt;"",IF(入力シート!I33&lt;&gt;"",CONCATENATE(入力シート!I33,"-",入力シート!M33,"-",入力シート!Q33),CONCATENATE(入力シート!M33,"-",入力シート!Q33)),"電話番号を入力してください!"),"")</f>
        <v/>
      </c>
      <c r="N273" s="1782"/>
      <c r="O273" s="1782"/>
      <c r="P273" s="1782"/>
      <c r="Q273" s="1782"/>
      <c r="R273" s="1782"/>
      <c r="S273" s="1782"/>
      <c r="T273" s="1782"/>
      <c r="U273" s="1782"/>
      <c r="V273" s="1782"/>
      <c r="W273" s="1782"/>
      <c r="X273" s="1782"/>
      <c r="Y273" s="1782"/>
      <c r="Z273" s="1782"/>
      <c r="AA273" s="1782"/>
      <c r="AB273" s="1782"/>
      <c r="AE273" s="1733" t="str">
        <f>IF('雑所得（業務、その他）入力'!D11="","",'雑所得（業務、その他）入力'!D11)</f>
        <v/>
      </c>
      <c r="AF273" s="1733"/>
      <c r="AG273" s="1733"/>
      <c r="AH273" s="1733"/>
      <c r="AI273" s="1733"/>
      <c r="AJ273" s="1733"/>
      <c r="AK273" s="1733"/>
      <c r="AL273" s="1733"/>
      <c r="AM273" s="1733"/>
      <c r="AN273" s="1058" t="str">
        <f>IF('雑所得（業務、その他）入力'!E11="","",'雑所得（業務、その他）入力'!E11)</f>
        <v/>
      </c>
      <c r="AO273" s="1059"/>
      <c r="AP273" s="1059"/>
      <c r="AQ273" s="1059"/>
      <c r="AR273" s="1059"/>
      <c r="AS273" s="1059"/>
      <c r="AT273" s="1059"/>
      <c r="AU273" s="1059"/>
      <c r="AV273" s="1059"/>
      <c r="AW273" s="1059"/>
      <c r="AX273" s="1059"/>
      <c r="AY273" s="1059"/>
      <c r="AZ273" s="1059"/>
      <c r="BA273" s="1059"/>
      <c r="BB273" s="1059"/>
      <c r="BC273" s="1059"/>
      <c r="BD273" s="1059"/>
      <c r="BE273" s="1059"/>
      <c r="BF273" s="1060"/>
      <c r="BG273" s="1789" t="str">
        <f>IF('雑所得（業務、その他）入力'!F11="","",'雑所得（業務、その他）入力'!F11)</f>
        <v/>
      </c>
      <c r="BH273" s="1790"/>
      <c r="BI273" s="1790"/>
      <c r="BJ273" s="1790"/>
      <c r="BK273" s="1790"/>
      <c r="BL273" s="1790"/>
      <c r="BM273" s="1790"/>
      <c r="BN273" s="1790"/>
      <c r="BO273" s="1790"/>
      <c r="BP273" s="1790"/>
      <c r="BQ273" s="1790"/>
      <c r="BR273" s="1790"/>
      <c r="BS273" s="1790"/>
      <c r="BT273" s="1790"/>
      <c r="BU273" s="1790"/>
      <c r="BV273" s="1790"/>
      <c r="BW273" s="1790"/>
      <c r="BX273" s="1790"/>
      <c r="BY273" s="1166"/>
      <c r="BZ273" s="1167"/>
      <c r="CA273" s="1785" t="str">
        <f>IF('雑所得（業務、その他）入力'!G11="","",'雑所得（業務、その他）入力'!G11)</f>
        <v/>
      </c>
      <c r="CB273" s="1786"/>
      <c r="CC273" s="1786"/>
      <c r="CD273" s="1786"/>
      <c r="CE273" s="1786"/>
      <c r="CF273" s="1786"/>
      <c r="CG273" s="1786"/>
      <c r="CH273" s="1786"/>
      <c r="CI273" s="1786"/>
      <c r="CJ273" s="1786"/>
      <c r="CK273" s="1786"/>
      <c r="CL273" s="1786"/>
      <c r="CM273" s="1786"/>
      <c r="CN273" s="1786"/>
      <c r="CO273" s="1786"/>
      <c r="CP273" s="1786"/>
      <c r="CQ273" s="1786"/>
      <c r="CR273" s="1786"/>
      <c r="CS273" s="1786"/>
      <c r="CT273" s="1166"/>
      <c r="CU273" s="1167"/>
      <c r="CV273" s="368"/>
      <c r="CW273" s="368"/>
      <c r="CX273" s="368"/>
      <c r="CY273" s="368"/>
      <c r="CZ273" s="368"/>
    </row>
    <row r="274" spans="2:105" ht="3.2" customHeight="1">
      <c r="B274" s="8"/>
      <c r="C274" s="8"/>
      <c r="D274" s="8"/>
      <c r="E274" s="8"/>
      <c r="F274" s="8"/>
      <c r="G274" s="8"/>
      <c r="H274" s="8"/>
    </row>
    <row r="275" spans="2:105">
      <c r="B275" s="1791" t="s">
        <v>65</v>
      </c>
      <c r="C275" s="1791"/>
      <c r="D275" s="1791"/>
      <c r="E275" s="1791"/>
      <c r="F275" s="1791"/>
      <c r="G275" s="1791"/>
      <c r="H275" s="1791"/>
      <c r="I275" s="1791"/>
      <c r="J275" s="1791"/>
      <c r="K275" s="1791"/>
      <c r="L275" s="1791"/>
      <c r="M275" s="1791"/>
      <c r="N275" s="1791"/>
      <c r="O275" s="1791"/>
      <c r="P275" s="1791"/>
      <c r="Q275" s="1791"/>
      <c r="R275" s="1791"/>
      <c r="S275" s="1791"/>
      <c r="T275" s="1791"/>
      <c r="U275" s="1791"/>
      <c r="V275" s="1791"/>
      <c r="W275" s="1791"/>
      <c r="X275" s="1791"/>
      <c r="Y275" s="1791"/>
      <c r="Z275" s="1791"/>
      <c r="AA275" s="1791"/>
      <c r="AB275" s="1791"/>
      <c r="AC275" s="1791"/>
      <c r="AD275" s="1791"/>
      <c r="DA275" s="172"/>
    </row>
    <row r="276" spans="2:105" ht="15" customHeight="1">
      <c r="B276" s="1038"/>
      <c r="C276" s="1039"/>
      <c r="D276" s="1039"/>
      <c r="E276" s="1039"/>
      <c r="F276" s="1039"/>
      <c r="G276" s="1039"/>
      <c r="H276" s="1039"/>
      <c r="I276" s="1039"/>
      <c r="J276" s="1039"/>
      <c r="K276" s="1039"/>
      <c r="L276" s="1039"/>
      <c r="M276" s="1039"/>
      <c r="N276" s="1039"/>
      <c r="O276" s="1742"/>
      <c r="P276" s="1792" t="s">
        <v>58</v>
      </c>
      <c r="Q276" s="1792"/>
      <c r="R276" s="1792"/>
      <c r="S276" s="1792"/>
      <c r="T276" s="1792"/>
      <c r="U276" s="1792"/>
      <c r="V276" s="1792"/>
      <c r="W276" s="1792"/>
      <c r="X276" s="1792"/>
      <c r="Y276" s="1792"/>
      <c r="Z276" s="1792"/>
      <c r="AA276" s="1792"/>
      <c r="AB276" s="1792"/>
      <c r="AC276" s="1792"/>
      <c r="AD276" s="1792"/>
      <c r="AE276" s="1792"/>
      <c r="AF276" s="1792" t="s">
        <v>59</v>
      </c>
      <c r="AG276" s="1792"/>
      <c r="AH276" s="1792"/>
      <c r="AI276" s="1792"/>
      <c r="AJ276" s="1792"/>
      <c r="AK276" s="1792"/>
      <c r="AL276" s="1792"/>
      <c r="AM276" s="1792"/>
      <c r="AN276" s="1792"/>
      <c r="AO276" s="1792"/>
      <c r="AP276" s="1792"/>
      <c r="AQ276" s="1792"/>
      <c r="AR276" s="1792"/>
      <c r="AS276" s="1792"/>
      <c r="AT276" s="1792"/>
      <c r="AU276" s="1792"/>
      <c r="AV276" s="1792"/>
      <c r="AW276" s="1792"/>
      <c r="AX276" s="1792"/>
      <c r="AY276" s="1793" t="s">
        <v>148</v>
      </c>
      <c r="AZ276" s="1794"/>
      <c r="BA276" s="1794"/>
      <c r="BB276" s="1794"/>
      <c r="BC276" s="1794"/>
      <c r="BD276" s="1794"/>
      <c r="BE276" s="1794"/>
      <c r="BF276" s="1794"/>
      <c r="BG276" s="1794"/>
      <c r="BH276" s="1794"/>
      <c r="BI276" s="1794"/>
      <c r="BJ276" s="1794"/>
      <c r="BK276" s="1794"/>
      <c r="BL276" s="1794"/>
      <c r="BM276" s="1794"/>
      <c r="BN276" s="1794"/>
      <c r="BO276" s="1795"/>
      <c r="BP276" s="1792" t="s">
        <v>67</v>
      </c>
      <c r="BQ276" s="1792"/>
      <c r="BR276" s="1792"/>
      <c r="BS276" s="1792"/>
      <c r="BT276" s="1792"/>
      <c r="BU276" s="1792"/>
      <c r="BV276" s="1792"/>
      <c r="BW276" s="1792"/>
      <c r="BX276" s="1792"/>
      <c r="BY276" s="1792"/>
      <c r="BZ276" s="1792"/>
      <c r="CA276" s="1792"/>
      <c r="CB276" s="1792"/>
      <c r="CC276" s="1792"/>
      <c r="CD276" s="1793" t="s">
        <v>149</v>
      </c>
      <c r="CE276" s="1794"/>
      <c r="CF276" s="1794"/>
      <c r="CG276" s="1794"/>
      <c r="CH276" s="1794"/>
      <c r="CI276" s="1794"/>
      <c r="CJ276" s="1794"/>
      <c r="CK276" s="1794"/>
      <c r="CL276" s="1794"/>
      <c r="CM276" s="1794"/>
      <c r="CN276" s="1794"/>
      <c r="CO276" s="1794"/>
      <c r="CP276" s="1794"/>
      <c r="CQ276" s="1794"/>
      <c r="CR276" s="1794"/>
      <c r="CS276" s="1794"/>
      <c r="CT276" s="1794"/>
      <c r="CU276" s="1795"/>
      <c r="CV276" s="387"/>
      <c r="CW276" s="387"/>
      <c r="CX276" s="387"/>
      <c r="CY276" s="387"/>
      <c r="CZ276" s="387"/>
      <c r="DA276" s="345"/>
    </row>
    <row r="277" spans="2:105" ht="15" customHeight="1">
      <c r="B277" s="1779" t="s">
        <v>18</v>
      </c>
      <c r="C277" s="1780"/>
      <c r="D277" s="1780"/>
      <c r="E277" s="1780"/>
      <c r="F277" s="1780"/>
      <c r="G277" s="1780"/>
      <c r="H277" s="1781"/>
      <c r="I277" s="1184" t="s">
        <v>20</v>
      </c>
      <c r="J277" s="1185"/>
      <c r="K277" s="1185"/>
      <c r="L277" s="1185"/>
      <c r="M277" s="1185"/>
      <c r="N277" s="1185"/>
      <c r="O277" s="1186"/>
      <c r="P277" s="1799" t="str">
        <f>IF('総合譲渡、一時'!G11="","",'総合譲渡、一時'!G11)</f>
        <v/>
      </c>
      <c r="Q277" s="1799"/>
      <c r="R277" s="1799"/>
      <c r="S277" s="1799"/>
      <c r="T277" s="1799"/>
      <c r="U277" s="1799"/>
      <c r="V277" s="1799"/>
      <c r="W277" s="1799"/>
      <c r="X277" s="1799"/>
      <c r="Y277" s="1799"/>
      <c r="Z277" s="1799"/>
      <c r="AA277" s="1799"/>
      <c r="AB277" s="1799"/>
      <c r="AC277" s="1799"/>
      <c r="AD277" s="1799"/>
      <c r="AE277" s="1799"/>
      <c r="AF277" s="1799" t="str">
        <f>IF('総合譲渡、一時'!G13="","",'総合譲渡、一時'!G13)</f>
        <v/>
      </c>
      <c r="AG277" s="1799"/>
      <c r="AH277" s="1799"/>
      <c r="AI277" s="1799"/>
      <c r="AJ277" s="1799"/>
      <c r="AK277" s="1799"/>
      <c r="AL277" s="1799"/>
      <c r="AM277" s="1799"/>
      <c r="AN277" s="1799"/>
      <c r="AO277" s="1799"/>
      <c r="AP277" s="1799"/>
      <c r="AQ277" s="1799"/>
      <c r="AR277" s="1799"/>
      <c r="AS277" s="1799"/>
      <c r="AT277" s="1799"/>
      <c r="AU277" s="1799"/>
      <c r="AV277" s="1799"/>
      <c r="AW277" s="1799"/>
      <c r="AX277" s="1799"/>
      <c r="AY277" s="1042" t="str">
        <f>IF(P277="","",IF('計算シート（非表示）'!C199="必要あり",'計算シート（非表示）'!F199,'計算シート（非表示）'!D194))</f>
        <v/>
      </c>
      <c r="AZ277" s="1043"/>
      <c r="BA277" s="1043"/>
      <c r="BB277" s="1043"/>
      <c r="BC277" s="1043"/>
      <c r="BD277" s="1043"/>
      <c r="BE277" s="1043"/>
      <c r="BF277" s="1043"/>
      <c r="BG277" s="1043"/>
      <c r="BH277" s="1043"/>
      <c r="BI277" s="1043"/>
      <c r="BJ277" s="1043"/>
      <c r="BK277" s="1043"/>
      <c r="BL277" s="1043"/>
      <c r="BM277" s="1043"/>
      <c r="BN277" s="1043"/>
      <c r="BO277" s="1044"/>
      <c r="BP277" s="1800" t="str">
        <f>IF('計算シート（非表示）'!E194="","",'計算シート（非表示）'!E194)</f>
        <v/>
      </c>
      <c r="BQ277" s="1800"/>
      <c r="BR277" s="1800"/>
      <c r="BS277" s="1800"/>
      <c r="BT277" s="1800"/>
      <c r="BU277" s="1800"/>
      <c r="BV277" s="1800"/>
      <c r="BW277" s="1800"/>
      <c r="BX277" s="1800"/>
      <c r="BY277" s="1800"/>
      <c r="BZ277" s="1800"/>
      <c r="CA277" s="1800"/>
      <c r="CB277" s="1800"/>
      <c r="CC277" s="1800"/>
      <c r="CD277" s="1801" t="s">
        <v>69</v>
      </c>
      <c r="CE277" s="1801"/>
      <c r="CF277" s="1042" t="str">
        <f>IF('計算シート（非表示）'!G194="","",'計算シート（非表示）'!G194)</f>
        <v/>
      </c>
      <c r="CG277" s="1043"/>
      <c r="CH277" s="1043"/>
      <c r="CI277" s="1043"/>
      <c r="CJ277" s="1043"/>
      <c r="CK277" s="1043"/>
      <c r="CL277" s="1043"/>
      <c r="CM277" s="1043"/>
      <c r="CN277" s="1043"/>
      <c r="CO277" s="1043"/>
      <c r="CP277" s="1043"/>
      <c r="CQ277" s="1043"/>
      <c r="CR277" s="1043"/>
      <c r="CS277" s="1043"/>
      <c r="CT277" s="3" t="s">
        <v>15</v>
      </c>
      <c r="CU277" s="4"/>
      <c r="CV277" s="43"/>
      <c r="CW277" s="43"/>
      <c r="CX277" s="43"/>
      <c r="CY277" s="43"/>
      <c r="CZ277" s="43"/>
      <c r="DA277" s="345"/>
    </row>
    <row r="278" spans="2:105" ht="15" customHeight="1">
      <c r="B278" s="1796"/>
      <c r="C278" s="1797"/>
      <c r="D278" s="1797"/>
      <c r="E278" s="1797"/>
      <c r="F278" s="1797"/>
      <c r="G278" s="1797"/>
      <c r="H278" s="1798"/>
      <c r="I278" s="1184" t="s">
        <v>21</v>
      </c>
      <c r="J278" s="1185"/>
      <c r="K278" s="1185"/>
      <c r="L278" s="1185"/>
      <c r="M278" s="1185"/>
      <c r="N278" s="1185"/>
      <c r="O278" s="1186"/>
      <c r="P278" s="1799" t="str">
        <f>IF('総合譲渡、一時'!G17="","",'総合譲渡、一時'!G17)</f>
        <v/>
      </c>
      <c r="Q278" s="1799"/>
      <c r="R278" s="1799"/>
      <c r="S278" s="1799"/>
      <c r="T278" s="1799"/>
      <c r="U278" s="1799"/>
      <c r="V278" s="1799"/>
      <c r="W278" s="1799"/>
      <c r="X278" s="1799"/>
      <c r="Y278" s="1799"/>
      <c r="Z278" s="1799"/>
      <c r="AA278" s="1799"/>
      <c r="AB278" s="1799"/>
      <c r="AC278" s="1799"/>
      <c r="AD278" s="1799"/>
      <c r="AE278" s="1799"/>
      <c r="AF278" s="1799" t="str">
        <f>IF('総合譲渡、一時'!G19="","",'総合譲渡、一時'!G19)</f>
        <v/>
      </c>
      <c r="AG278" s="1799"/>
      <c r="AH278" s="1799"/>
      <c r="AI278" s="1799"/>
      <c r="AJ278" s="1799"/>
      <c r="AK278" s="1799"/>
      <c r="AL278" s="1799"/>
      <c r="AM278" s="1799"/>
      <c r="AN278" s="1799"/>
      <c r="AO278" s="1799"/>
      <c r="AP278" s="1799"/>
      <c r="AQ278" s="1799"/>
      <c r="AR278" s="1799"/>
      <c r="AS278" s="1799"/>
      <c r="AT278" s="1799"/>
      <c r="AU278" s="1799"/>
      <c r="AV278" s="1799"/>
      <c r="AW278" s="1799"/>
      <c r="AX278" s="1799"/>
      <c r="AY278" s="1042" t="str">
        <f>IF(P278="","",IF('計算シート（非表示）'!C199="必要あり",'計算シート（非表示）'!F200,'計算シート（非表示）'!D195))</f>
        <v/>
      </c>
      <c r="AZ278" s="1043"/>
      <c r="BA278" s="1043"/>
      <c r="BB278" s="1043"/>
      <c r="BC278" s="1043"/>
      <c r="BD278" s="1043"/>
      <c r="BE278" s="1043"/>
      <c r="BF278" s="1043"/>
      <c r="BG278" s="1043"/>
      <c r="BH278" s="1043"/>
      <c r="BI278" s="1043"/>
      <c r="BJ278" s="1043"/>
      <c r="BK278" s="1043"/>
      <c r="BL278" s="1043"/>
      <c r="BM278" s="1043"/>
      <c r="BN278" s="1043"/>
      <c r="BO278" s="1044"/>
      <c r="BP278" s="1800"/>
      <c r="BQ278" s="1800"/>
      <c r="BR278" s="1800"/>
      <c r="BS278" s="1800"/>
      <c r="BT278" s="1800"/>
      <c r="BU278" s="1800"/>
      <c r="BV278" s="1800"/>
      <c r="BW278" s="1800"/>
      <c r="BX278" s="1800"/>
      <c r="BY278" s="1800"/>
      <c r="BZ278" s="1800"/>
      <c r="CA278" s="1800"/>
      <c r="CB278" s="1800"/>
      <c r="CC278" s="1800"/>
      <c r="CD278" s="1801" t="s">
        <v>70</v>
      </c>
      <c r="CE278" s="1801"/>
      <c r="CF278" s="1042" t="str">
        <f>IF('計算シート（非表示）'!B210="","",'計算シート（非表示）'!B210)</f>
        <v/>
      </c>
      <c r="CG278" s="1043"/>
      <c r="CH278" s="1043"/>
      <c r="CI278" s="1043"/>
      <c r="CJ278" s="1043"/>
      <c r="CK278" s="1043"/>
      <c r="CL278" s="1043"/>
      <c r="CM278" s="1043"/>
      <c r="CN278" s="1043"/>
      <c r="CO278" s="1043"/>
      <c r="CP278" s="1043"/>
      <c r="CQ278" s="1043"/>
      <c r="CR278" s="1043"/>
      <c r="CS278" s="1043"/>
      <c r="CT278" s="1035"/>
      <c r="CU278" s="1036"/>
      <c r="CV278" s="44"/>
      <c r="CW278" s="44"/>
      <c r="CX278" s="44"/>
      <c r="CY278" s="44"/>
      <c r="CZ278" s="44"/>
      <c r="DA278" s="47"/>
    </row>
    <row r="279" spans="2:105" ht="15" customHeight="1">
      <c r="B279" s="1184" t="s">
        <v>19</v>
      </c>
      <c r="C279" s="1185"/>
      <c r="D279" s="1185"/>
      <c r="E279" s="1185"/>
      <c r="F279" s="1185"/>
      <c r="G279" s="1185"/>
      <c r="H279" s="1185"/>
      <c r="I279" s="1185"/>
      <c r="J279" s="1185"/>
      <c r="K279" s="1185"/>
      <c r="L279" s="1185"/>
      <c r="M279" s="1185"/>
      <c r="N279" s="1185"/>
      <c r="O279" s="1186"/>
      <c r="P279" s="1802" t="str">
        <f>IF('総合譲渡、一時'!G24="","",'総合譲渡、一時'!G24)</f>
        <v/>
      </c>
      <c r="Q279" s="1803"/>
      <c r="R279" s="1803"/>
      <c r="S279" s="1803"/>
      <c r="T279" s="1803"/>
      <c r="U279" s="1803"/>
      <c r="V279" s="1803"/>
      <c r="W279" s="1803"/>
      <c r="X279" s="1803"/>
      <c r="Y279" s="1803"/>
      <c r="Z279" s="1803"/>
      <c r="AA279" s="1803"/>
      <c r="AB279" s="1803"/>
      <c r="AC279" s="1803"/>
      <c r="AD279" s="1803"/>
      <c r="AE279" s="1804"/>
      <c r="AF279" s="1799" t="str">
        <f>IF('総合譲渡、一時'!G26="","",'総合譲渡、一時'!G26)</f>
        <v/>
      </c>
      <c r="AG279" s="1799"/>
      <c r="AH279" s="1799"/>
      <c r="AI279" s="1799"/>
      <c r="AJ279" s="1799"/>
      <c r="AK279" s="1799"/>
      <c r="AL279" s="1799"/>
      <c r="AM279" s="1799"/>
      <c r="AN279" s="1799"/>
      <c r="AO279" s="1799"/>
      <c r="AP279" s="1799"/>
      <c r="AQ279" s="1799"/>
      <c r="AR279" s="1799"/>
      <c r="AS279" s="1799"/>
      <c r="AT279" s="1799"/>
      <c r="AU279" s="1799"/>
      <c r="AV279" s="1799"/>
      <c r="AW279" s="1799"/>
      <c r="AX279" s="1799"/>
      <c r="AY279" s="1042" t="str">
        <f>IF(P279="","",'計算シート（非表示）'!D196)</f>
        <v/>
      </c>
      <c r="AZ279" s="1043"/>
      <c r="BA279" s="1043"/>
      <c r="BB279" s="1043"/>
      <c r="BC279" s="1043"/>
      <c r="BD279" s="1043"/>
      <c r="BE279" s="1043"/>
      <c r="BF279" s="1043"/>
      <c r="BG279" s="1043"/>
      <c r="BH279" s="1043"/>
      <c r="BI279" s="1043"/>
      <c r="BJ279" s="1043"/>
      <c r="BK279" s="1043"/>
      <c r="BL279" s="1043"/>
      <c r="BM279" s="1043"/>
      <c r="BN279" s="1043"/>
      <c r="BO279" s="1044"/>
      <c r="BP279" s="1800" t="str">
        <f>IF('計算シート（非表示）'!E196="","",'計算シート（非表示）'!E196)</f>
        <v/>
      </c>
      <c r="BQ279" s="1800"/>
      <c r="BR279" s="1800"/>
      <c r="BS279" s="1800"/>
      <c r="BT279" s="1800"/>
      <c r="BU279" s="1800"/>
      <c r="BV279" s="1800"/>
      <c r="BW279" s="1800"/>
      <c r="BX279" s="1800"/>
      <c r="BY279" s="1800"/>
      <c r="BZ279" s="1800"/>
      <c r="CA279" s="1800"/>
      <c r="CB279" s="1800"/>
      <c r="CC279" s="1800"/>
      <c r="CD279" s="1801" t="s">
        <v>71</v>
      </c>
      <c r="CE279" s="1801"/>
      <c r="CF279" s="1042" t="str">
        <f>IF('計算シート（非表示）'!G196="","",AY279-BP279)</f>
        <v/>
      </c>
      <c r="CG279" s="1043"/>
      <c r="CH279" s="1043"/>
      <c r="CI279" s="1043"/>
      <c r="CJ279" s="1043"/>
      <c r="CK279" s="1043"/>
      <c r="CL279" s="1043"/>
      <c r="CM279" s="1043"/>
      <c r="CN279" s="1043"/>
      <c r="CO279" s="1043"/>
      <c r="CP279" s="1043"/>
      <c r="CQ279" s="1043"/>
      <c r="CR279" s="1043"/>
      <c r="CS279" s="1043"/>
      <c r="CT279" s="1035"/>
      <c r="CU279" s="1036"/>
      <c r="CV279" s="44"/>
      <c r="CW279" s="44"/>
      <c r="CX279" s="44"/>
      <c r="CY279" s="44"/>
      <c r="CZ279" s="44"/>
      <c r="DA279" s="47"/>
    </row>
    <row r="280" spans="2:105" ht="15" customHeight="1">
      <c r="BI280" s="1016" t="s">
        <v>68</v>
      </c>
      <c r="BJ280" s="1016"/>
      <c r="BK280" s="1016"/>
      <c r="BL280" s="1016"/>
      <c r="BM280" s="1016"/>
      <c r="BN280" s="1016"/>
      <c r="BO280" s="1016"/>
      <c r="BP280" s="1016"/>
      <c r="BQ280" s="1016"/>
      <c r="BR280" s="1016"/>
      <c r="BS280" s="1016"/>
      <c r="BT280" s="1016"/>
      <c r="BU280" s="1016"/>
      <c r="BV280" s="1016"/>
      <c r="BW280" s="1016"/>
      <c r="BX280" s="1016"/>
      <c r="BY280" s="1016"/>
      <c r="BZ280" s="1016"/>
      <c r="CA280" s="1016"/>
      <c r="CB280" s="1016"/>
      <c r="CC280" s="1016"/>
      <c r="CD280" s="1042" t="str">
        <f>IF(AND(P277="",P278="",P279=""),"",IF(AND(CF277&lt;=0,CF278&lt;=0,CF279&lt;=0),SUM(CF277:CF279),INT(IF(P277="",0,CF277)+(IF(P278="",0,CF278)+IF(P279="",0,CF279))*1/2)))</f>
        <v/>
      </c>
      <c r="CE280" s="1043"/>
      <c r="CF280" s="1043"/>
      <c r="CG280" s="1043"/>
      <c r="CH280" s="1043"/>
      <c r="CI280" s="1043"/>
      <c r="CJ280" s="1043"/>
      <c r="CK280" s="1043"/>
      <c r="CL280" s="1043"/>
      <c r="CM280" s="1043"/>
      <c r="CN280" s="1043"/>
      <c r="CO280" s="1043"/>
      <c r="CP280" s="1043"/>
      <c r="CQ280" s="1043"/>
      <c r="CR280" s="1043"/>
      <c r="CS280" s="1043"/>
      <c r="CT280" s="1805"/>
      <c r="CU280" s="1806"/>
      <c r="CV280" s="45"/>
      <c r="CW280" s="45"/>
      <c r="CX280" s="45"/>
      <c r="CY280" s="45"/>
      <c r="CZ280" s="45"/>
      <c r="DA280" s="47"/>
    </row>
    <row r="281" spans="2:105" ht="3.2" customHeight="1">
      <c r="DA281" s="47"/>
    </row>
    <row r="282" spans="2:105">
      <c r="B282" s="1791" t="s">
        <v>72</v>
      </c>
      <c r="C282" s="1791"/>
      <c r="D282" s="1791"/>
      <c r="E282" s="1791"/>
      <c r="F282" s="1791"/>
      <c r="G282" s="1791"/>
      <c r="H282" s="1791"/>
      <c r="I282" s="1791"/>
      <c r="J282" s="1791"/>
      <c r="K282" s="1791"/>
      <c r="L282" s="1791"/>
      <c r="M282" s="1791"/>
      <c r="N282" s="1791"/>
      <c r="O282" s="1791"/>
      <c r="P282" s="1791"/>
      <c r="Q282" s="1791"/>
      <c r="BG282" s="1791" t="s">
        <v>653</v>
      </c>
      <c r="BH282" s="1791"/>
      <c r="BI282" s="1791"/>
      <c r="BJ282" s="1791"/>
      <c r="BK282" s="1791"/>
      <c r="BL282" s="1791"/>
      <c r="BM282" s="1791"/>
      <c r="BN282" s="1791"/>
      <c r="BO282" s="1791"/>
      <c r="BP282" s="1791"/>
      <c r="BQ282" s="1791"/>
      <c r="BR282" s="1791"/>
      <c r="BS282" s="1791"/>
      <c r="BT282" s="1791"/>
      <c r="BU282" s="1791"/>
      <c r="BV282" s="1791"/>
      <c r="BW282" s="1791"/>
      <c r="BX282" s="1791"/>
      <c r="BY282" s="1791"/>
    </row>
    <row r="283" spans="2:105" ht="15" customHeight="1">
      <c r="B283" s="1779">
        <v>1</v>
      </c>
      <c r="C283" s="1781"/>
      <c r="D283" s="1061" t="s">
        <v>643</v>
      </c>
      <c r="E283" s="1063"/>
      <c r="F283" s="1061"/>
      <c r="G283" s="1062"/>
      <c r="H283" s="1062"/>
      <c r="I283" s="1062"/>
      <c r="J283" s="1062"/>
      <c r="K283" s="1062"/>
      <c r="L283" s="1062"/>
      <c r="M283" s="1062"/>
      <c r="N283" s="1062"/>
      <c r="O283" s="1062"/>
      <c r="P283" s="1062"/>
      <c r="Q283" s="1063"/>
      <c r="R283" s="1097" t="s">
        <v>125</v>
      </c>
      <c r="S283" s="1098"/>
      <c r="T283" s="1779" t="str">
        <f>IF('計算シート（非表示）'!$A179="","",事業専従者入力!G9)</f>
        <v/>
      </c>
      <c r="U283" s="1780"/>
      <c r="V283" s="1780"/>
      <c r="W283" s="1781"/>
      <c r="X283" s="1097" t="s">
        <v>391</v>
      </c>
      <c r="Y283" s="1520"/>
      <c r="Z283" s="1098"/>
      <c r="AA283" s="1097" t="str">
        <f>IF('計算シート（非表示）'!$A179="","",事業専従者入力!I9)</f>
        <v/>
      </c>
      <c r="AB283" s="1520"/>
      <c r="AC283" s="1520" t="str">
        <f>IF('計算シート（非表示）'!$A179="","",事業専従者入力!K9)</f>
        <v/>
      </c>
      <c r="AD283" s="1520"/>
      <c r="AE283" s="1520" t="s">
        <v>277</v>
      </c>
      <c r="AF283" s="1520"/>
      <c r="AG283" s="1520" t="str">
        <f>IF('計算シート（非表示）'!$A179="","",事業専従者入力!N9)</f>
        <v/>
      </c>
      <c r="AH283" s="1520"/>
      <c r="AI283" s="1520" t="s">
        <v>651</v>
      </c>
      <c r="AJ283" s="1520"/>
      <c r="AK283" s="1562" t="str">
        <f>IF('計算シート（非表示）'!$A179="","",事業専従者入力!Q9)</f>
        <v/>
      </c>
      <c r="AL283" s="1562"/>
      <c r="AM283" s="1562" t="s">
        <v>392</v>
      </c>
      <c r="AN283" s="1563"/>
      <c r="AO283" s="1809" t="s">
        <v>652</v>
      </c>
      <c r="AP283" s="1810"/>
      <c r="AQ283" s="1810"/>
      <c r="AR283" s="1810"/>
      <c r="AS283" s="1810"/>
      <c r="AT283" s="1810"/>
      <c r="AU283" s="1811"/>
      <c r="AV283" s="1009" t="str">
        <f>IF('計算シート（非表示）'!$A$179="","",'計算シート（非表示）'!A179)</f>
        <v/>
      </c>
      <c r="AW283" s="1010"/>
      <c r="AX283" s="1010"/>
      <c r="AY283" s="1010"/>
      <c r="AZ283" s="1010"/>
      <c r="BA283" s="1010"/>
      <c r="BB283" s="1010"/>
      <c r="BC283" s="1010"/>
      <c r="BD283" s="262"/>
      <c r="BG283" s="1779" t="s">
        <v>86</v>
      </c>
      <c r="BH283" s="1780"/>
      <c r="BI283" s="1780"/>
      <c r="BJ283" s="1780"/>
      <c r="BK283" s="1780"/>
      <c r="BL283" s="1780"/>
      <c r="BM283" s="1780"/>
      <c r="BN283" s="1780"/>
      <c r="BO283" s="1780"/>
      <c r="BP283" s="1780"/>
      <c r="BQ283" s="1780"/>
      <c r="BR283" s="1780"/>
      <c r="BS283" s="1780"/>
      <c r="BT283" s="1780"/>
      <c r="BU283" s="1780"/>
      <c r="BV283" s="1780"/>
      <c r="BW283" s="1780"/>
      <c r="BX283" s="1781"/>
      <c r="BY283" s="1815" t="s">
        <v>85</v>
      </c>
      <c r="BZ283" s="1816"/>
      <c r="CA283" s="1816"/>
      <c r="CB283" s="1816"/>
      <c r="CC283" s="1816"/>
      <c r="CD283" s="1817"/>
      <c r="CE283" s="1815" t="s">
        <v>66</v>
      </c>
      <c r="CF283" s="1816"/>
      <c r="CG283" s="1816"/>
      <c r="CH283" s="1816"/>
      <c r="CI283" s="1816"/>
      <c r="CJ283" s="1816"/>
      <c r="CK283" s="1816"/>
      <c r="CL283" s="1816"/>
      <c r="CM283" s="1816"/>
      <c r="CN283" s="1816"/>
      <c r="CO283" s="1816"/>
      <c r="CP283" s="1816"/>
      <c r="CQ283" s="1816"/>
      <c r="CR283" s="1816"/>
      <c r="CS283" s="1816"/>
      <c r="CT283" s="1818" t="s">
        <v>15</v>
      </c>
      <c r="CU283" s="1819"/>
      <c r="CV283" s="170"/>
      <c r="CW283" s="170"/>
      <c r="CX283" s="170"/>
      <c r="CY283" s="170"/>
      <c r="CZ283" s="170"/>
    </row>
    <row r="284" spans="2:105" ht="15" customHeight="1">
      <c r="B284" s="1807"/>
      <c r="C284" s="1808"/>
      <c r="D284" s="1058" t="s">
        <v>124</v>
      </c>
      <c r="E284" s="1060"/>
      <c r="F284" s="1058" t="str">
        <f>IF('計算シート（非表示）'!A179="","",事業専従者入力!B9)</f>
        <v/>
      </c>
      <c r="G284" s="1059"/>
      <c r="H284" s="1059"/>
      <c r="I284" s="1059"/>
      <c r="J284" s="1059"/>
      <c r="K284" s="1059"/>
      <c r="L284" s="1059"/>
      <c r="M284" s="1059"/>
      <c r="N284" s="1059"/>
      <c r="O284" s="1059"/>
      <c r="P284" s="1059"/>
      <c r="Q284" s="1060"/>
      <c r="R284" s="1101"/>
      <c r="S284" s="1102"/>
      <c r="T284" s="1796"/>
      <c r="U284" s="1797"/>
      <c r="V284" s="1797"/>
      <c r="W284" s="1798"/>
      <c r="X284" s="1101"/>
      <c r="Y284" s="1522"/>
      <c r="Z284" s="1102"/>
      <c r="AA284" s="1101"/>
      <c r="AB284" s="1522"/>
      <c r="AC284" s="1522"/>
      <c r="AD284" s="1522"/>
      <c r="AE284" s="1522"/>
      <c r="AF284" s="1522"/>
      <c r="AG284" s="1522"/>
      <c r="AH284" s="1522"/>
      <c r="AI284" s="1522"/>
      <c r="AJ284" s="1522"/>
      <c r="AK284" s="1568"/>
      <c r="AL284" s="1568"/>
      <c r="AM284" s="1568"/>
      <c r="AN284" s="1569"/>
      <c r="AO284" s="1812"/>
      <c r="AP284" s="1813"/>
      <c r="AQ284" s="1813"/>
      <c r="AR284" s="1813"/>
      <c r="AS284" s="1813"/>
      <c r="AT284" s="1813"/>
      <c r="AU284" s="1814"/>
      <c r="AV284" s="1011"/>
      <c r="AW284" s="1012"/>
      <c r="AX284" s="1012"/>
      <c r="AY284" s="1012"/>
      <c r="AZ284" s="1012"/>
      <c r="BA284" s="1012"/>
      <c r="BB284" s="1012"/>
      <c r="BC284" s="1012"/>
      <c r="BD284" s="261" t="s">
        <v>15</v>
      </c>
      <c r="BG284" s="1796"/>
      <c r="BH284" s="1797"/>
      <c r="BI284" s="1797"/>
      <c r="BJ284" s="1797"/>
      <c r="BK284" s="1797"/>
      <c r="BL284" s="1797"/>
      <c r="BM284" s="1797"/>
      <c r="BN284" s="1797"/>
      <c r="BO284" s="1797"/>
      <c r="BP284" s="1797"/>
      <c r="BQ284" s="1797"/>
      <c r="BR284" s="1797"/>
      <c r="BS284" s="1797"/>
      <c r="BT284" s="1797"/>
      <c r="BU284" s="1797"/>
      <c r="BV284" s="1797"/>
      <c r="BW284" s="1797"/>
      <c r="BX284" s="1798"/>
      <c r="BY284" s="1174" t="str">
        <f>IF(事業税に関する事項!X9="","",事業税に関する事項!X9)</f>
        <v/>
      </c>
      <c r="BZ284" s="1175"/>
      <c r="CA284" s="1175"/>
      <c r="CB284" s="1175"/>
      <c r="CC284" s="1175"/>
      <c r="CD284" s="1176"/>
      <c r="CE284" s="1177" t="str">
        <f>IF(事業税に関する事項!X12="","",事業税に関する事項!X12)</f>
        <v/>
      </c>
      <c r="CF284" s="1178"/>
      <c r="CG284" s="1178"/>
      <c r="CH284" s="1178"/>
      <c r="CI284" s="1178"/>
      <c r="CJ284" s="1178"/>
      <c r="CK284" s="1178"/>
      <c r="CL284" s="1178"/>
      <c r="CM284" s="1178"/>
      <c r="CN284" s="1178"/>
      <c r="CO284" s="1178"/>
      <c r="CP284" s="1178"/>
      <c r="CQ284" s="1178"/>
      <c r="CR284" s="1178"/>
      <c r="CS284" s="1178"/>
      <c r="CT284" s="263"/>
      <c r="CU284" s="264"/>
      <c r="CV284" s="172"/>
      <c r="CW284" s="172"/>
      <c r="CX284" s="172"/>
      <c r="CY284" s="172"/>
      <c r="CZ284" s="172"/>
    </row>
    <row r="285" spans="2:105" ht="14.25" customHeight="1">
      <c r="B285" s="1807"/>
      <c r="C285" s="1808"/>
      <c r="D285" s="1133" t="s">
        <v>641</v>
      </c>
      <c r="E285" s="1037"/>
      <c r="F285" s="1133" t="str">
        <f>IF($F284="","",事業専従者入力!AF9)</f>
        <v/>
      </c>
      <c r="G285" s="1020"/>
      <c r="H285" s="1020" t="str">
        <f>IF($F284="","",事業専従者入力!AG9)</f>
        <v/>
      </c>
      <c r="I285" s="1020"/>
      <c r="J285" s="1020"/>
      <c r="K285" s="1020" t="str">
        <f>IF($F284="","",事業専従者入力!AH9)</f>
        <v/>
      </c>
      <c r="L285" s="1020"/>
      <c r="M285" s="1020"/>
      <c r="N285" s="1020" t="str">
        <f>IF($F284="","",事業専従者入力!AI9)</f>
        <v/>
      </c>
      <c r="O285" s="1020"/>
      <c r="P285" s="1020"/>
      <c r="Q285" s="1020" t="str">
        <f>IF($F284="","",事業専従者入力!AJ9)</f>
        <v/>
      </c>
      <c r="R285" s="1020"/>
      <c r="S285" s="1020" t="str">
        <f>IF($F284="","",事業専従者入力!AK9)</f>
        <v/>
      </c>
      <c r="T285" s="1020"/>
      <c r="U285" s="1020"/>
      <c r="V285" s="1020"/>
      <c r="W285" s="1020" t="str">
        <f>IF($F284="","",事業専従者入力!AL9)</f>
        <v/>
      </c>
      <c r="X285" s="1020"/>
      <c r="Y285" s="1020"/>
      <c r="Z285" s="1020"/>
      <c r="AA285" s="1020" t="str">
        <f>IF($F284="","",事業専従者入力!AM9)</f>
        <v/>
      </c>
      <c r="AB285" s="1020"/>
      <c r="AC285" s="1020"/>
      <c r="AD285" s="1020"/>
      <c r="AE285" s="1020" t="str">
        <f>IF($F284="","",事業専従者入力!AN9)</f>
        <v/>
      </c>
      <c r="AF285" s="1020"/>
      <c r="AG285" s="1020"/>
      <c r="AH285" s="1020"/>
      <c r="AI285" s="1020" t="str">
        <f>IF($F284="","",事業専従者入力!AO9)</f>
        <v/>
      </c>
      <c r="AJ285" s="1020"/>
      <c r="AK285" s="1020"/>
      <c r="AL285" s="1020"/>
      <c r="AM285" s="1020" t="str">
        <f>IF($F284="","",事業専従者入力!AP9)</f>
        <v/>
      </c>
      <c r="AN285" s="1020"/>
      <c r="AO285" s="1020"/>
      <c r="AP285" s="1020"/>
      <c r="AQ285" s="1020" t="str">
        <f>IF($F284="","",事業専従者入力!AQ9)</f>
        <v/>
      </c>
      <c r="AR285" s="1020"/>
      <c r="AS285" s="1020"/>
      <c r="AT285" s="1037"/>
      <c r="AU285" s="1097" t="s">
        <v>393</v>
      </c>
      <c r="AV285" s="1520"/>
      <c r="AW285" s="1520"/>
      <c r="AX285" s="1520"/>
      <c r="AY285" s="1098"/>
      <c r="AZ285" s="893" t="str">
        <f>IF('計算シート（非表示）'!$A$179="","",事業専従者入力!T9)</f>
        <v/>
      </c>
      <c r="BA285" s="893"/>
      <c r="BB285" s="893"/>
      <c r="BC285" s="893"/>
      <c r="BD285" s="1013"/>
      <c r="BG285" s="1820" t="s">
        <v>88</v>
      </c>
      <c r="BH285" s="1820"/>
      <c r="BI285" s="1820"/>
      <c r="BJ285" s="1820"/>
      <c r="BK285" s="1820"/>
      <c r="BL285" s="1820"/>
      <c r="BM285" s="1820"/>
      <c r="BN285" s="1820"/>
      <c r="BO285" s="1820"/>
      <c r="BP285" s="1820"/>
      <c r="BQ285" s="1820"/>
      <c r="BR285" s="1820"/>
      <c r="BS285" s="1820"/>
      <c r="BT285" s="1820"/>
      <c r="BU285" s="1820"/>
      <c r="BV285" s="1820"/>
      <c r="BW285" s="1820"/>
      <c r="BX285" s="1820"/>
      <c r="BY285" s="1821" t="str">
        <f>IF(事業税に関する事項!X17="","",事業税に関する事項!X17)</f>
        <v/>
      </c>
      <c r="BZ285" s="1822"/>
      <c r="CA285" s="1822"/>
      <c r="CB285" s="1822"/>
      <c r="CC285" s="1822"/>
      <c r="CD285" s="1823"/>
      <c r="CE285" s="1824"/>
      <c r="CF285" s="1825"/>
      <c r="CG285" s="1825"/>
      <c r="CH285" s="1825"/>
      <c r="CI285" s="1825"/>
      <c r="CJ285" s="1825"/>
      <c r="CK285" s="1825"/>
      <c r="CL285" s="1825"/>
      <c r="CM285" s="1825"/>
      <c r="CN285" s="1825"/>
      <c r="CO285" s="1825"/>
      <c r="CP285" s="1825"/>
      <c r="CQ285" s="1825"/>
      <c r="CR285" s="1825"/>
      <c r="CS285" s="1825"/>
      <c r="CT285" s="1033" t="s">
        <v>15</v>
      </c>
      <c r="CU285" s="1034"/>
      <c r="CV285" s="345"/>
      <c r="CW285" s="345"/>
      <c r="CX285" s="345"/>
      <c r="CY285" s="345"/>
      <c r="CZ285" s="345"/>
    </row>
    <row r="286" spans="2:105" ht="3.2" customHeight="1">
      <c r="B286" s="1796"/>
      <c r="C286" s="1798"/>
      <c r="D286" s="1135"/>
      <c r="E286" s="1492"/>
      <c r="F286" s="1512"/>
      <c r="G286" s="1512"/>
      <c r="H286" s="1512"/>
      <c r="I286" s="1512"/>
      <c r="J286" s="1512"/>
      <c r="K286" s="1512"/>
      <c r="L286" s="1512"/>
      <c r="M286" s="1512"/>
      <c r="N286" s="1512"/>
      <c r="O286" s="1512"/>
      <c r="P286" s="1513"/>
      <c r="Q286" s="1492"/>
      <c r="R286" s="1512"/>
      <c r="S286" s="1512"/>
      <c r="T286" s="1512"/>
      <c r="U286" s="1512"/>
      <c r="V286" s="1512"/>
      <c r="W286" s="1512"/>
      <c r="X286" s="1512"/>
      <c r="Y286" s="1512"/>
      <c r="Z286" s="1512"/>
      <c r="AA286" s="1512"/>
      <c r="AB286" s="1512"/>
      <c r="AC286" s="1512"/>
      <c r="AD286" s="1513"/>
      <c r="AE286" s="1492"/>
      <c r="AF286" s="1512"/>
      <c r="AG286" s="1512"/>
      <c r="AH286" s="1512"/>
      <c r="AI286" s="1108"/>
      <c r="AJ286" s="1108"/>
      <c r="AK286" s="1108"/>
      <c r="AL286" s="1108"/>
      <c r="AM286" s="527"/>
      <c r="AN286" s="527"/>
      <c r="AO286" s="527"/>
      <c r="AP286" s="527"/>
      <c r="AQ286" s="527"/>
      <c r="AR286" s="527"/>
      <c r="AS286" s="527"/>
      <c r="AT286" s="527"/>
      <c r="AU286" s="1101"/>
      <c r="AV286" s="1522"/>
      <c r="AW286" s="1522"/>
      <c r="AX286" s="1522"/>
      <c r="AY286" s="1102"/>
      <c r="AZ286" s="1014"/>
      <c r="BA286" s="1014"/>
      <c r="BB286" s="1014"/>
      <c r="BC286" s="1014"/>
      <c r="BD286" s="1015"/>
      <c r="BG286" s="1097" t="s">
        <v>83</v>
      </c>
      <c r="BH286" s="1520"/>
      <c r="BI286" s="1520"/>
      <c r="BJ286" s="1520"/>
      <c r="BK286" s="1520"/>
      <c r="BL286" s="1520"/>
      <c r="BM286" s="1520"/>
      <c r="BN286" s="1520"/>
      <c r="BO286" s="1520"/>
      <c r="BP286" s="1520"/>
      <c r="BQ286" s="1520"/>
      <c r="BR286" s="1520"/>
      <c r="BS286" s="1520"/>
      <c r="BT286" s="1520"/>
      <c r="BU286" s="1520"/>
      <c r="BV286" s="1520"/>
      <c r="BW286" s="1520"/>
      <c r="BX286" s="1098"/>
      <c r="BY286" s="1826" t="s">
        <v>82</v>
      </c>
      <c r="BZ286" s="1827"/>
      <c r="CA286" s="1827"/>
      <c r="CB286" s="1827"/>
      <c r="CC286" s="1827"/>
      <c r="CD286" s="1828"/>
      <c r="CE286" s="1045" t="str">
        <f>IF(事業税に関する事項!V22="","",事業税に関する事項!V22)</f>
        <v/>
      </c>
      <c r="CF286" s="893"/>
      <c r="CG286" s="893"/>
      <c r="CH286" s="893"/>
      <c r="CI286" s="893"/>
      <c r="CJ286" s="893"/>
      <c r="CK286" s="893"/>
      <c r="CL286" s="893"/>
      <c r="CM286" s="893"/>
      <c r="CN286" s="893"/>
      <c r="CO286" s="893"/>
      <c r="CP286" s="893"/>
      <c r="CQ286" s="893"/>
      <c r="CR286" s="893"/>
      <c r="CS286" s="893"/>
      <c r="CT286" s="893"/>
      <c r="CU286" s="1013"/>
      <c r="CV286" s="345"/>
      <c r="CW286" s="345"/>
      <c r="CX286" s="345"/>
      <c r="CY286" s="345"/>
      <c r="CZ286" s="345"/>
    </row>
    <row r="287" spans="2:105" ht="15" customHeight="1">
      <c r="B287" s="1779">
        <v>2</v>
      </c>
      <c r="C287" s="1781"/>
      <c r="D287" s="1061" t="s">
        <v>643</v>
      </c>
      <c r="E287" s="1063"/>
      <c r="F287" s="1061"/>
      <c r="G287" s="1062"/>
      <c r="H287" s="1062"/>
      <c r="I287" s="1062"/>
      <c r="J287" s="1062"/>
      <c r="K287" s="1062"/>
      <c r="L287" s="1062"/>
      <c r="M287" s="1062"/>
      <c r="N287" s="1062"/>
      <c r="O287" s="1062"/>
      <c r="P287" s="1062"/>
      <c r="Q287" s="1063"/>
      <c r="R287" s="1097" t="s">
        <v>125</v>
      </c>
      <c r="S287" s="1098"/>
      <c r="T287" s="1779" t="str">
        <f>IF('計算シート（非表示）'!$A180="","",事業専従者入力!G11)</f>
        <v/>
      </c>
      <c r="U287" s="1780"/>
      <c r="V287" s="1780"/>
      <c r="W287" s="1781"/>
      <c r="X287" s="1097" t="s">
        <v>391</v>
      </c>
      <c r="Y287" s="1520"/>
      <c r="Z287" s="1098"/>
      <c r="AA287" s="1097" t="str">
        <f>IF('計算シート（非表示）'!$A180="","",事業専従者入力!I11)</f>
        <v/>
      </c>
      <c r="AB287" s="1520"/>
      <c r="AC287" s="1520" t="str">
        <f>IF('計算シート（非表示）'!$A180="","",事業専従者入力!K11)</f>
        <v/>
      </c>
      <c r="AD287" s="1520"/>
      <c r="AE287" s="1520" t="s">
        <v>277</v>
      </c>
      <c r="AF287" s="1520"/>
      <c r="AG287" s="1520" t="str">
        <f>IF('計算シート（非表示）'!$A180="","",事業専従者入力!N11)</f>
        <v/>
      </c>
      <c r="AH287" s="1520"/>
      <c r="AI287" s="1520" t="s">
        <v>651</v>
      </c>
      <c r="AJ287" s="1520"/>
      <c r="AK287" s="1562" t="str">
        <f>IF('計算シート（非表示）'!$A180="","",事業専従者入力!Q11)</f>
        <v/>
      </c>
      <c r="AL287" s="1562"/>
      <c r="AM287" s="1562" t="s">
        <v>392</v>
      </c>
      <c r="AN287" s="1563"/>
      <c r="AO287" s="1809" t="s">
        <v>652</v>
      </c>
      <c r="AP287" s="1810"/>
      <c r="AQ287" s="1810"/>
      <c r="AR287" s="1810"/>
      <c r="AS287" s="1810"/>
      <c r="AT287" s="1810"/>
      <c r="AU287" s="1811"/>
      <c r="AV287" s="1009" t="str">
        <f>IF('計算シート（非表示）'!$A180="","",'計算シート（非表示）'!$A180)</f>
        <v/>
      </c>
      <c r="AW287" s="1010"/>
      <c r="AX287" s="1010"/>
      <c r="AY287" s="1010"/>
      <c r="AZ287" s="1010"/>
      <c r="BA287" s="1010"/>
      <c r="BB287" s="1010"/>
      <c r="BC287" s="1010"/>
      <c r="BD287" s="262"/>
      <c r="BG287" s="1099"/>
      <c r="BH287" s="1521"/>
      <c r="BI287" s="1521"/>
      <c r="BJ287" s="1521"/>
      <c r="BK287" s="1521"/>
      <c r="BL287" s="1521"/>
      <c r="BM287" s="1521"/>
      <c r="BN287" s="1521"/>
      <c r="BO287" s="1521"/>
      <c r="BP287" s="1521"/>
      <c r="BQ287" s="1521"/>
      <c r="BR287" s="1521"/>
      <c r="BS287" s="1521"/>
      <c r="BT287" s="1521"/>
      <c r="BU287" s="1521"/>
      <c r="BV287" s="1521"/>
      <c r="BW287" s="1521"/>
      <c r="BX287" s="1100"/>
      <c r="BY287" s="1829"/>
      <c r="BZ287" s="1830"/>
      <c r="CA287" s="1830"/>
      <c r="CB287" s="1830"/>
      <c r="CC287" s="1830"/>
      <c r="CD287" s="1831"/>
      <c r="CE287" s="1048"/>
      <c r="CF287" s="1014"/>
      <c r="CG287" s="1014"/>
      <c r="CH287" s="1014"/>
      <c r="CI287" s="1014"/>
      <c r="CJ287" s="1014"/>
      <c r="CK287" s="1014"/>
      <c r="CL287" s="1014"/>
      <c r="CM287" s="1014"/>
      <c r="CN287" s="1014"/>
      <c r="CO287" s="1014"/>
      <c r="CP287" s="1014"/>
      <c r="CQ287" s="1014"/>
      <c r="CR287" s="1014"/>
      <c r="CS287" s="1014"/>
      <c r="CT287" s="1014"/>
      <c r="CU287" s="1015"/>
      <c r="CV287" s="345"/>
      <c r="CW287" s="345"/>
      <c r="CX287" s="345"/>
      <c r="CY287" s="345"/>
      <c r="CZ287" s="345"/>
    </row>
    <row r="288" spans="2:105" ht="15" customHeight="1">
      <c r="B288" s="1807"/>
      <c r="C288" s="1808"/>
      <c r="D288" s="1058" t="s">
        <v>124</v>
      </c>
      <c r="E288" s="1060"/>
      <c r="F288" s="1058" t="str">
        <f>IF('計算シート（非表示）'!A180="","",事業専従者入力!B11)</f>
        <v/>
      </c>
      <c r="G288" s="1059"/>
      <c r="H288" s="1059"/>
      <c r="I288" s="1059"/>
      <c r="J288" s="1059"/>
      <c r="K288" s="1059"/>
      <c r="L288" s="1059"/>
      <c r="M288" s="1059"/>
      <c r="N288" s="1059"/>
      <c r="O288" s="1059"/>
      <c r="P288" s="1059"/>
      <c r="Q288" s="1060"/>
      <c r="R288" s="1101"/>
      <c r="S288" s="1102"/>
      <c r="T288" s="1796"/>
      <c r="U288" s="1797"/>
      <c r="V288" s="1797"/>
      <c r="W288" s="1798"/>
      <c r="X288" s="1101"/>
      <c r="Y288" s="1522"/>
      <c r="Z288" s="1102"/>
      <c r="AA288" s="1101"/>
      <c r="AB288" s="1522"/>
      <c r="AC288" s="1522"/>
      <c r="AD288" s="1522"/>
      <c r="AE288" s="1522"/>
      <c r="AF288" s="1522"/>
      <c r="AG288" s="1522"/>
      <c r="AH288" s="1522"/>
      <c r="AI288" s="1522"/>
      <c r="AJ288" s="1522"/>
      <c r="AK288" s="1568"/>
      <c r="AL288" s="1568"/>
      <c r="AM288" s="1568"/>
      <c r="AN288" s="1569"/>
      <c r="AO288" s="1812"/>
      <c r="AP288" s="1813"/>
      <c r="AQ288" s="1813"/>
      <c r="AR288" s="1813"/>
      <c r="AS288" s="1813"/>
      <c r="AT288" s="1813"/>
      <c r="AU288" s="1814"/>
      <c r="AV288" s="1011"/>
      <c r="AW288" s="1012"/>
      <c r="AX288" s="1012"/>
      <c r="AY288" s="1012"/>
      <c r="AZ288" s="1012"/>
      <c r="BA288" s="1012"/>
      <c r="BB288" s="1012"/>
      <c r="BC288" s="1012"/>
      <c r="BD288" s="261" t="s">
        <v>15</v>
      </c>
      <c r="BG288" s="1101"/>
      <c r="BH288" s="1522"/>
      <c r="BI288" s="1522"/>
      <c r="BJ288" s="1522"/>
      <c r="BK288" s="1522"/>
      <c r="BL288" s="1522"/>
      <c r="BM288" s="1522"/>
      <c r="BN288" s="1522"/>
      <c r="BO288" s="1522"/>
      <c r="BP288" s="1522"/>
      <c r="BQ288" s="1522"/>
      <c r="BR288" s="1522"/>
      <c r="BS288" s="1522"/>
      <c r="BT288" s="1522"/>
      <c r="BU288" s="1522"/>
      <c r="BV288" s="1522"/>
      <c r="BW288" s="1522"/>
      <c r="BX288" s="1102"/>
      <c r="BY288" s="1061" t="s">
        <v>81</v>
      </c>
      <c r="BZ288" s="1062"/>
      <c r="CA288" s="1062"/>
      <c r="CB288" s="1062"/>
      <c r="CC288" s="1062"/>
      <c r="CD288" s="1062"/>
      <c r="CE288" s="1038" t="str">
        <f>IF(事業税に関する事項!V25="","",事業税に関する事項!V25)</f>
        <v/>
      </c>
      <c r="CF288" s="1039"/>
      <c r="CG288" s="1039"/>
      <c r="CH288" s="1039"/>
      <c r="CI288" s="1039"/>
      <c r="CJ288" s="1039"/>
      <c r="CK288" s="1039"/>
      <c r="CL288" s="1039"/>
      <c r="CM288" s="1039"/>
      <c r="CN288" s="1039"/>
      <c r="CO288" s="1039"/>
      <c r="CP288" s="1039"/>
      <c r="CQ288" s="1039"/>
      <c r="CR288" s="1039"/>
      <c r="CS288" s="1039"/>
      <c r="CT288" s="1040" t="s">
        <v>15</v>
      </c>
      <c r="CU288" s="1041"/>
      <c r="CV288" s="47"/>
      <c r="CW288" s="47"/>
      <c r="CX288" s="47"/>
      <c r="CY288" s="47"/>
      <c r="CZ288" s="47"/>
    </row>
    <row r="289" spans="2:105" ht="14.25" customHeight="1">
      <c r="B289" s="1807"/>
      <c r="C289" s="1808"/>
      <c r="D289" s="1133" t="s">
        <v>641</v>
      </c>
      <c r="E289" s="1037"/>
      <c r="F289" s="1133" t="str">
        <f>IF($F288="","",事業専従者入力!AF11)</f>
        <v/>
      </c>
      <c r="G289" s="1020"/>
      <c r="H289" s="1020" t="str">
        <f>IF($F288="","",事業専従者入力!AG11)</f>
        <v/>
      </c>
      <c r="I289" s="1020"/>
      <c r="J289" s="1020"/>
      <c r="K289" s="1020" t="str">
        <f>IF($F288="","",事業専従者入力!AH11)</f>
        <v/>
      </c>
      <c r="L289" s="1020"/>
      <c r="M289" s="1020"/>
      <c r="N289" s="1020" t="str">
        <f>IF($F288="","",事業専従者入力!AI11)</f>
        <v/>
      </c>
      <c r="O289" s="1020"/>
      <c r="P289" s="1020"/>
      <c r="Q289" s="1020" t="str">
        <f>IF($F288="","",事業専従者入力!AJ11)</f>
        <v/>
      </c>
      <c r="R289" s="1020"/>
      <c r="S289" s="1020" t="str">
        <f>IF($F288="","",事業専従者入力!AK11)</f>
        <v/>
      </c>
      <c r="T289" s="1020"/>
      <c r="U289" s="1020"/>
      <c r="V289" s="1020"/>
      <c r="W289" s="1020" t="str">
        <f>IF($F288="","",事業専従者入力!AL11)</f>
        <v/>
      </c>
      <c r="X289" s="1020"/>
      <c r="Y289" s="1020"/>
      <c r="Z289" s="1020"/>
      <c r="AA289" s="1020" t="str">
        <f>IF($F288="","",事業専従者入力!AM11)</f>
        <v/>
      </c>
      <c r="AB289" s="1020"/>
      <c r="AC289" s="1020"/>
      <c r="AD289" s="1020"/>
      <c r="AE289" s="1020" t="str">
        <f>IF($F288="","",事業専従者入力!AN11)</f>
        <v/>
      </c>
      <c r="AF289" s="1020"/>
      <c r="AG289" s="1020"/>
      <c r="AH289" s="1020"/>
      <c r="AI289" s="1020" t="str">
        <f>IF($F288="","",事業専従者入力!AO11)</f>
        <v/>
      </c>
      <c r="AJ289" s="1020"/>
      <c r="AK289" s="1020"/>
      <c r="AL289" s="1020"/>
      <c r="AM289" s="1020" t="str">
        <f>IF($F288="","",事業専従者入力!AP11)</f>
        <v/>
      </c>
      <c r="AN289" s="1020"/>
      <c r="AO289" s="1020"/>
      <c r="AP289" s="1020"/>
      <c r="AQ289" s="1020" t="str">
        <f>IF($F288="","",事業専従者入力!AQ11)</f>
        <v/>
      </c>
      <c r="AR289" s="1020"/>
      <c r="AS289" s="1020"/>
      <c r="AT289" s="1037"/>
      <c r="AU289" s="1097" t="s">
        <v>393</v>
      </c>
      <c r="AV289" s="1520"/>
      <c r="AW289" s="1520"/>
      <c r="AX289" s="1520"/>
      <c r="AY289" s="1098"/>
      <c r="AZ289" s="893" t="str">
        <f>IF('計算シート（非表示）'!$A$180="","",事業専従者入力!T11)</f>
        <v/>
      </c>
      <c r="BA289" s="893"/>
      <c r="BB289" s="893"/>
      <c r="BC289" s="893"/>
      <c r="BD289" s="1013"/>
      <c r="BG289" s="1016" t="s">
        <v>87</v>
      </c>
      <c r="BH289" s="1016"/>
      <c r="BI289" s="1016"/>
      <c r="BJ289" s="1016"/>
      <c r="BK289" s="1016"/>
      <c r="BL289" s="1016"/>
      <c r="BM289" s="1016"/>
      <c r="BN289" s="1016"/>
      <c r="BO289" s="1016"/>
      <c r="BP289" s="1016"/>
      <c r="BQ289" s="1016"/>
      <c r="BR289" s="1016"/>
      <c r="BS289" s="1016"/>
      <c r="BT289" s="1016"/>
      <c r="BU289" s="1016"/>
      <c r="BV289" s="1016"/>
      <c r="BW289" s="1016"/>
      <c r="BX289" s="1016"/>
      <c r="BY289" s="1838" t="str">
        <f>IF(入力シート!L35&lt;&gt;"",入力シート!L35,"")</f>
        <v/>
      </c>
      <c r="BZ289" s="1838"/>
      <c r="CA289" s="1838"/>
      <c r="CB289" s="1838"/>
      <c r="CC289" s="1838"/>
      <c r="CD289" s="1838"/>
      <c r="CE289" s="1838"/>
      <c r="CF289" s="1838"/>
      <c r="CG289" s="1838"/>
      <c r="CH289" s="1184" t="str">
        <f>IF(BY289="","",IF(AND(入力シート!O35="",入力シート!R35=""),"",CONCATENATE(入力シート!O35,入力シート!Q35,入力シート!R35,入力シート!T35)))</f>
        <v/>
      </c>
      <c r="CI289" s="1185"/>
      <c r="CJ289" s="1185"/>
      <c r="CK289" s="1185"/>
      <c r="CL289" s="1185"/>
      <c r="CM289" s="1185"/>
      <c r="CN289" s="1185"/>
      <c r="CO289" s="1185"/>
      <c r="CP289" s="1185"/>
      <c r="CQ289" s="1185"/>
      <c r="CR289" s="1185"/>
      <c r="CS289" s="1185"/>
      <c r="CT289" s="1185"/>
      <c r="CU289" s="1186"/>
      <c r="DA289" s="263"/>
    </row>
    <row r="290" spans="2:105" ht="3.2" customHeight="1">
      <c r="B290" s="1796"/>
      <c r="C290" s="1798"/>
      <c r="D290" s="1135"/>
      <c r="E290" s="1492"/>
      <c r="F290" s="1512"/>
      <c r="G290" s="1512"/>
      <c r="H290" s="1512"/>
      <c r="I290" s="1512"/>
      <c r="J290" s="1512"/>
      <c r="K290" s="1512"/>
      <c r="L290" s="1512"/>
      <c r="M290" s="1512"/>
      <c r="N290" s="1512"/>
      <c r="O290" s="1512"/>
      <c r="P290" s="1513"/>
      <c r="Q290" s="1492"/>
      <c r="R290" s="1512"/>
      <c r="S290" s="1512"/>
      <c r="T290" s="1512"/>
      <c r="U290" s="1512"/>
      <c r="V290" s="1512"/>
      <c r="W290" s="1512"/>
      <c r="X290" s="1512"/>
      <c r="Y290" s="1512"/>
      <c r="Z290" s="1512"/>
      <c r="AA290" s="1512"/>
      <c r="AB290" s="1512"/>
      <c r="AC290" s="1512"/>
      <c r="AD290" s="1513"/>
      <c r="AE290" s="1492"/>
      <c r="AF290" s="1512"/>
      <c r="AG290" s="1512"/>
      <c r="AH290" s="1512"/>
      <c r="AI290" s="1108"/>
      <c r="AJ290" s="1108"/>
      <c r="AK290" s="1108"/>
      <c r="AL290" s="1108"/>
      <c r="AM290" s="527"/>
      <c r="AN290" s="527"/>
      <c r="AO290" s="527"/>
      <c r="AP290" s="527"/>
      <c r="AQ290" s="527"/>
      <c r="AR290" s="527"/>
      <c r="AS290" s="527"/>
      <c r="AT290" s="527"/>
      <c r="AU290" s="1101"/>
      <c r="AV290" s="1522"/>
      <c r="AW290" s="1522"/>
      <c r="AX290" s="1522"/>
      <c r="AY290" s="1102"/>
      <c r="AZ290" s="1014"/>
      <c r="BA290" s="1014"/>
      <c r="BB290" s="1014"/>
      <c r="BC290" s="1014"/>
      <c r="BD290" s="1015"/>
      <c r="BE290" s="256"/>
      <c r="BF290" s="257"/>
      <c r="BG290" s="526" t="str">
        <f>IF(事業税に関する事項!X29="他都道府県に事業所有り","レ","")</f>
        <v/>
      </c>
      <c r="BH290" s="526"/>
      <c r="BI290" s="526"/>
      <c r="BJ290" s="526"/>
      <c r="BK290" s="526"/>
      <c r="BL290" s="526"/>
      <c r="BM290" s="526"/>
      <c r="BN290" s="526"/>
      <c r="BO290" s="526"/>
      <c r="BP290" s="1832" t="s">
        <v>84</v>
      </c>
      <c r="BQ290" s="1833"/>
      <c r="BR290" s="1833"/>
      <c r="BS290" s="1833"/>
      <c r="BT290" s="1833"/>
      <c r="BU290" s="1833"/>
      <c r="BV290" s="1833"/>
      <c r="BW290" s="1833"/>
      <c r="BX290" s="1833"/>
      <c r="BY290" s="1833"/>
      <c r="BZ290" s="1833"/>
      <c r="CA290" s="1833"/>
      <c r="CB290" s="1833"/>
      <c r="CC290" s="1833"/>
      <c r="CD290" s="1833"/>
      <c r="CE290" s="1833"/>
      <c r="CF290" s="1833"/>
      <c r="CG290" s="1833"/>
      <c r="CH290" s="1833"/>
      <c r="CI290" s="1833"/>
      <c r="CJ290" s="1833"/>
      <c r="CK290" s="1833"/>
      <c r="CL290" s="1833"/>
      <c r="CM290" s="1833"/>
      <c r="CN290" s="1833"/>
      <c r="CO290" s="1833"/>
      <c r="CP290" s="1833"/>
      <c r="CQ290" s="1833"/>
      <c r="CR290" s="1833"/>
      <c r="CS290" s="1833"/>
      <c r="CT290" s="1833"/>
      <c r="CU290" s="1834"/>
      <c r="CV290" s="257"/>
      <c r="CW290" s="257"/>
      <c r="DA290" s="263"/>
    </row>
    <row r="291" spans="2:105" ht="15" customHeight="1">
      <c r="B291" s="1016">
        <v>3</v>
      </c>
      <c r="C291" s="1016"/>
      <c r="D291" s="1733" t="s">
        <v>643</v>
      </c>
      <c r="E291" s="1733"/>
      <c r="F291" s="1061"/>
      <c r="G291" s="1062"/>
      <c r="H291" s="1062"/>
      <c r="I291" s="1062"/>
      <c r="J291" s="1062"/>
      <c r="K291" s="1062"/>
      <c r="L291" s="1062"/>
      <c r="M291" s="1062"/>
      <c r="N291" s="1062"/>
      <c r="O291" s="1062"/>
      <c r="P291" s="1062"/>
      <c r="Q291" s="1063"/>
      <c r="R291" s="1097" t="s">
        <v>125</v>
      </c>
      <c r="S291" s="1098"/>
      <c r="T291" s="1779" t="str">
        <f>IF('計算シート（非表示）'!$A181="","",事業専従者入力!G13)</f>
        <v/>
      </c>
      <c r="U291" s="1780"/>
      <c r="V291" s="1780"/>
      <c r="W291" s="1781"/>
      <c r="X291" s="1097" t="s">
        <v>391</v>
      </c>
      <c r="Y291" s="1520"/>
      <c r="Z291" s="1098"/>
      <c r="AA291" s="1097" t="str">
        <f>IF('計算シート（非表示）'!$A181="","",事業専従者入力!I13)</f>
        <v/>
      </c>
      <c r="AB291" s="1520"/>
      <c r="AC291" s="1520" t="str">
        <f>IF('計算シート（非表示）'!$A181="","",事業専従者入力!K13)</f>
        <v/>
      </c>
      <c r="AD291" s="1520"/>
      <c r="AE291" s="1520" t="s">
        <v>277</v>
      </c>
      <c r="AF291" s="1520"/>
      <c r="AG291" s="1520" t="str">
        <f>IF('計算シート（非表示）'!$A181="","",事業専従者入力!N13)</f>
        <v/>
      </c>
      <c r="AH291" s="1520"/>
      <c r="AI291" s="1520" t="s">
        <v>651</v>
      </c>
      <c r="AJ291" s="1520"/>
      <c r="AK291" s="1562" t="str">
        <f>IF('計算シート（非表示）'!$A181="","",事業専従者入力!Q13)</f>
        <v/>
      </c>
      <c r="AL291" s="1562"/>
      <c r="AM291" s="1562" t="s">
        <v>392</v>
      </c>
      <c r="AN291" s="1563"/>
      <c r="AO291" s="1809" t="s">
        <v>652</v>
      </c>
      <c r="AP291" s="1810"/>
      <c r="AQ291" s="1810"/>
      <c r="AR291" s="1810"/>
      <c r="AS291" s="1810"/>
      <c r="AT291" s="1810"/>
      <c r="AU291" s="1811"/>
      <c r="AV291" s="1009" t="str">
        <f>IF('計算シート（非表示）'!$A181="","",'計算シート（非表示）'!$A181)</f>
        <v/>
      </c>
      <c r="AW291" s="1010"/>
      <c r="AX291" s="1010"/>
      <c r="AY291" s="1010"/>
      <c r="AZ291" s="1010"/>
      <c r="BA291" s="1010"/>
      <c r="BB291" s="1010"/>
      <c r="BC291" s="1010"/>
      <c r="BD291" s="262"/>
      <c r="BE291" s="256"/>
      <c r="BF291" s="257"/>
      <c r="BG291" s="527"/>
      <c r="BH291" s="527"/>
      <c r="BI291" s="527"/>
      <c r="BJ291" s="527"/>
      <c r="BK291" s="527"/>
      <c r="BL291" s="527"/>
      <c r="BM291" s="527"/>
      <c r="BN291" s="527"/>
      <c r="BO291" s="527"/>
      <c r="BP291" s="1835"/>
      <c r="BQ291" s="1836"/>
      <c r="BR291" s="1836"/>
      <c r="BS291" s="1836"/>
      <c r="BT291" s="1836"/>
      <c r="BU291" s="1836"/>
      <c r="BV291" s="1836"/>
      <c r="BW291" s="1836"/>
      <c r="BX291" s="1836"/>
      <c r="BY291" s="1836"/>
      <c r="BZ291" s="1836"/>
      <c r="CA291" s="1836"/>
      <c r="CB291" s="1836"/>
      <c r="CC291" s="1836"/>
      <c r="CD291" s="1836"/>
      <c r="CE291" s="1836"/>
      <c r="CF291" s="1836"/>
      <c r="CG291" s="1836"/>
      <c r="CH291" s="1836"/>
      <c r="CI291" s="1836"/>
      <c r="CJ291" s="1836"/>
      <c r="CK291" s="1836"/>
      <c r="CL291" s="1836"/>
      <c r="CM291" s="1836"/>
      <c r="CN291" s="1836"/>
      <c r="CO291" s="1836"/>
      <c r="CP291" s="1836"/>
      <c r="CQ291" s="1836"/>
      <c r="CR291" s="1836"/>
      <c r="CS291" s="1836"/>
      <c r="CT291" s="1836"/>
      <c r="CU291" s="1837"/>
      <c r="CV291" s="257"/>
      <c r="CW291" s="257"/>
      <c r="DA291" s="263"/>
    </row>
    <row r="292" spans="2:105" ht="15" customHeight="1">
      <c r="B292" s="1016"/>
      <c r="C292" s="1016"/>
      <c r="D292" s="1104" t="s">
        <v>124</v>
      </c>
      <c r="E292" s="1104"/>
      <c r="F292" s="1058" t="str">
        <f>IF('計算シート（非表示）'!A181="","",事業専従者入力!B13)</f>
        <v/>
      </c>
      <c r="G292" s="1059"/>
      <c r="H292" s="1059"/>
      <c r="I292" s="1059"/>
      <c r="J292" s="1059"/>
      <c r="K292" s="1059"/>
      <c r="L292" s="1059"/>
      <c r="M292" s="1059"/>
      <c r="N292" s="1059"/>
      <c r="O292" s="1059"/>
      <c r="P292" s="1059"/>
      <c r="Q292" s="1060"/>
      <c r="R292" s="1101"/>
      <c r="S292" s="1102"/>
      <c r="T292" s="1796"/>
      <c r="U292" s="1797"/>
      <c r="V292" s="1797"/>
      <c r="W292" s="1798"/>
      <c r="X292" s="1101"/>
      <c r="Y292" s="1522"/>
      <c r="Z292" s="1102"/>
      <c r="AA292" s="1101"/>
      <c r="AB292" s="1522"/>
      <c r="AC292" s="1522"/>
      <c r="AD292" s="1522"/>
      <c r="AE292" s="1522"/>
      <c r="AF292" s="1522"/>
      <c r="AG292" s="1522"/>
      <c r="AH292" s="1522"/>
      <c r="AI292" s="1522"/>
      <c r="AJ292" s="1522"/>
      <c r="AK292" s="1568"/>
      <c r="AL292" s="1568"/>
      <c r="AM292" s="1568"/>
      <c r="AN292" s="1569"/>
      <c r="AO292" s="1812"/>
      <c r="AP292" s="1813"/>
      <c r="AQ292" s="1813"/>
      <c r="AR292" s="1813"/>
      <c r="AS292" s="1813"/>
      <c r="AT292" s="1813"/>
      <c r="AU292" s="1814"/>
      <c r="AV292" s="1011"/>
      <c r="AW292" s="1012"/>
      <c r="AX292" s="1012"/>
      <c r="AY292" s="1012"/>
      <c r="AZ292" s="1012"/>
      <c r="BA292" s="1012"/>
      <c r="BB292" s="1012"/>
      <c r="BC292" s="1012"/>
      <c r="BD292" s="261" t="s">
        <v>15</v>
      </c>
      <c r="BE292" s="256"/>
      <c r="BF292" s="257"/>
      <c r="BG292" s="372"/>
      <c r="BH292" s="372"/>
      <c r="BI292" s="372"/>
      <c r="BJ292" s="372"/>
      <c r="BK292" s="372"/>
      <c r="BL292" s="372"/>
      <c r="BM292" s="372"/>
      <c r="BN292" s="372"/>
      <c r="BO292" s="372"/>
      <c r="BP292" s="391"/>
      <c r="BQ292" s="391"/>
      <c r="BR292" s="391"/>
      <c r="BS292" s="391"/>
      <c r="BT292" s="391"/>
      <c r="BU292" s="391"/>
      <c r="BV292" s="391"/>
      <c r="BW292" s="391"/>
      <c r="BX292" s="391"/>
      <c r="BY292" s="391"/>
      <c r="BZ292" s="391"/>
      <c r="CA292" s="391"/>
      <c r="CB292" s="391"/>
      <c r="CC292" s="391"/>
      <c r="CD292" s="391"/>
      <c r="CE292" s="391"/>
      <c r="CF292" s="391"/>
      <c r="CG292" s="391"/>
      <c r="CH292" s="391"/>
      <c r="CI292" s="391"/>
      <c r="CJ292" s="391"/>
      <c r="CK292" s="391"/>
      <c r="CL292" s="391"/>
      <c r="CM292" s="391"/>
      <c r="CN292" s="391"/>
      <c r="CO292" s="391"/>
      <c r="CP292" s="391"/>
      <c r="CQ292" s="391"/>
      <c r="CR292" s="391"/>
      <c r="CS292" s="391"/>
      <c r="CT292" s="391"/>
      <c r="CU292" s="391"/>
      <c r="CV292" s="257"/>
      <c r="CW292" s="257"/>
      <c r="DA292" s="372"/>
    </row>
    <row r="293" spans="2:105" ht="14.25" customHeight="1">
      <c r="B293" s="1016"/>
      <c r="C293" s="1016"/>
      <c r="D293" s="1104" t="s">
        <v>641</v>
      </c>
      <c r="E293" s="1104"/>
      <c r="F293" s="1133" t="str">
        <f>IF($F292="","",事業専従者入力!AF13)</f>
        <v/>
      </c>
      <c r="G293" s="1020"/>
      <c r="H293" s="1020" t="str">
        <f>IF($F292="","",事業専従者入力!AG13)</f>
        <v/>
      </c>
      <c r="I293" s="1020"/>
      <c r="J293" s="1020"/>
      <c r="K293" s="1020" t="str">
        <f>IF($F292="","",事業専従者入力!AH13)</f>
        <v/>
      </c>
      <c r="L293" s="1020"/>
      <c r="M293" s="1020"/>
      <c r="N293" s="1020" t="str">
        <f>IF($F292="","",事業専従者入力!AI13)</f>
        <v/>
      </c>
      <c r="O293" s="1020"/>
      <c r="P293" s="1020"/>
      <c r="Q293" s="1020" t="str">
        <f>IF($F292="","",事業専従者入力!AJ13)</f>
        <v/>
      </c>
      <c r="R293" s="1020"/>
      <c r="S293" s="1020" t="str">
        <f>IF($F292="","",事業専従者入力!AK13)</f>
        <v/>
      </c>
      <c r="T293" s="1020"/>
      <c r="U293" s="1020"/>
      <c r="V293" s="1020"/>
      <c r="W293" s="1020" t="str">
        <f>IF($F292="","",事業専従者入力!AL13)</f>
        <v/>
      </c>
      <c r="X293" s="1020"/>
      <c r="Y293" s="1020"/>
      <c r="Z293" s="1020"/>
      <c r="AA293" s="1020" t="str">
        <f>IF($F292="","",事業専従者入力!AM13)</f>
        <v/>
      </c>
      <c r="AB293" s="1020"/>
      <c r="AC293" s="1020"/>
      <c r="AD293" s="1020"/>
      <c r="AE293" s="1020" t="str">
        <f>IF($F292="","",事業専従者入力!AN13)</f>
        <v/>
      </c>
      <c r="AF293" s="1020"/>
      <c r="AG293" s="1020"/>
      <c r="AH293" s="1020"/>
      <c r="AI293" s="1020" t="str">
        <f>IF($F292="","",事業専従者入力!AO13)</f>
        <v/>
      </c>
      <c r="AJ293" s="1020"/>
      <c r="AK293" s="1020"/>
      <c r="AL293" s="1020"/>
      <c r="AM293" s="1020" t="str">
        <f>IF($F292="","",事業専従者入力!AP13)</f>
        <v/>
      </c>
      <c r="AN293" s="1020"/>
      <c r="AO293" s="1020"/>
      <c r="AP293" s="1020"/>
      <c r="AQ293" s="1020" t="str">
        <f>IF($F292="","",事業専従者入力!AQ13)</f>
        <v/>
      </c>
      <c r="AR293" s="1020"/>
      <c r="AS293" s="1020"/>
      <c r="AT293" s="1037"/>
      <c r="AU293" s="1097" t="s">
        <v>393</v>
      </c>
      <c r="AV293" s="1520"/>
      <c r="AW293" s="1520"/>
      <c r="AX293" s="1520"/>
      <c r="AY293" s="1520"/>
      <c r="AZ293" s="1098"/>
      <c r="BA293" s="893" t="str">
        <f>IF('計算シート（非表示）'!$A181="","",事業専従者入力!T13)</f>
        <v/>
      </c>
      <c r="BB293" s="893"/>
      <c r="BC293" s="893"/>
      <c r="BD293" s="1013"/>
      <c r="BE293" s="256"/>
      <c r="BF293" s="257"/>
      <c r="BG293" s="372"/>
      <c r="BH293" s="372"/>
      <c r="BI293" s="372"/>
      <c r="BJ293" s="372"/>
      <c r="BK293" s="372"/>
      <c r="BL293" s="372"/>
      <c r="BM293" s="372"/>
      <c r="BN293" s="372"/>
      <c r="BO293" s="372"/>
      <c r="BP293" s="391"/>
      <c r="BQ293" s="391"/>
      <c r="BR293" s="391"/>
      <c r="BS293" s="391"/>
      <c r="BT293" s="391"/>
      <c r="BU293" s="391"/>
      <c r="BV293" s="391"/>
      <c r="BW293" s="391"/>
      <c r="BX293" s="391"/>
      <c r="BY293" s="391"/>
      <c r="BZ293" s="391"/>
      <c r="CA293" s="391"/>
      <c r="CB293" s="391"/>
      <c r="CC293" s="391"/>
      <c r="CD293" s="391"/>
      <c r="CE293" s="391"/>
      <c r="CF293" s="391"/>
      <c r="CG293" s="391"/>
      <c r="CH293" s="391"/>
      <c r="CI293" s="391"/>
      <c r="CJ293" s="391"/>
      <c r="CK293" s="391"/>
      <c r="CL293" s="391"/>
      <c r="CM293" s="391"/>
      <c r="CN293" s="391"/>
      <c r="CO293" s="391"/>
      <c r="CP293" s="391"/>
      <c r="CQ293" s="391"/>
      <c r="CR293" s="391"/>
      <c r="CS293" s="391"/>
      <c r="CT293" s="391"/>
      <c r="CU293" s="391"/>
      <c r="CV293" s="263"/>
      <c r="CW293" s="263"/>
      <c r="CX293" s="263"/>
      <c r="CY293" s="263"/>
      <c r="CZ293" s="263"/>
      <c r="DA293" s="372"/>
    </row>
    <row r="294" spans="2:105" ht="3.2" customHeight="1">
      <c r="B294" s="1016"/>
      <c r="C294" s="1016"/>
      <c r="D294" s="1104"/>
      <c r="E294" s="1104"/>
      <c r="F294" s="1512"/>
      <c r="G294" s="1512"/>
      <c r="H294" s="1512"/>
      <c r="I294" s="1512"/>
      <c r="J294" s="1512"/>
      <c r="K294" s="1512"/>
      <c r="L294" s="1512"/>
      <c r="M294" s="1512"/>
      <c r="N294" s="1512"/>
      <c r="O294" s="1512"/>
      <c r="P294" s="1513"/>
      <c r="Q294" s="1492"/>
      <c r="R294" s="1512"/>
      <c r="S294" s="1512"/>
      <c r="T294" s="1512"/>
      <c r="U294" s="1512"/>
      <c r="V294" s="1512"/>
      <c r="W294" s="1512"/>
      <c r="X294" s="1512"/>
      <c r="Y294" s="1512"/>
      <c r="Z294" s="1512"/>
      <c r="AA294" s="1512"/>
      <c r="AB294" s="1512"/>
      <c r="AC294" s="1512"/>
      <c r="AD294" s="1513"/>
      <c r="AE294" s="1492"/>
      <c r="AF294" s="1512"/>
      <c r="AG294" s="1512"/>
      <c r="AH294" s="1512"/>
      <c r="AI294" s="1108"/>
      <c r="AJ294" s="1108"/>
      <c r="AK294" s="1108"/>
      <c r="AL294" s="1108"/>
      <c r="AM294" s="527"/>
      <c r="AN294" s="527"/>
      <c r="AO294" s="527"/>
      <c r="AP294" s="527"/>
      <c r="AQ294" s="527"/>
      <c r="AR294" s="527"/>
      <c r="AS294" s="527"/>
      <c r="AT294" s="527"/>
      <c r="AU294" s="1101"/>
      <c r="AV294" s="1522"/>
      <c r="AW294" s="1522"/>
      <c r="AX294" s="1522"/>
      <c r="AY294" s="1522"/>
      <c r="AZ294" s="1102"/>
      <c r="BA294" s="1014"/>
      <c r="BB294" s="1014"/>
      <c r="BC294" s="1014"/>
      <c r="BD294" s="1015"/>
      <c r="BE294" s="256"/>
      <c r="BF294" s="257"/>
      <c r="BG294" s="372"/>
      <c r="BH294" s="372"/>
      <c r="BI294" s="372"/>
      <c r="BJ294" s="372"/>
      <c r="BK294" s="372"/>
      <c r="BL294" s="372"/>
      <c r="BM294" s="372"/>
      <c r="BN294" s="372"/>
      <c r="BO294" s="372"/>
      <c r="BP294" s="391"/>
      <c r="BQ294" s="391"/>
      <c r="BR294" s="391"/>
      <c r="BS294" s="391"/>
      <c r="BT294" s="391"/>
      <c r="BU294" s="391"/>
      <c r="BV294" s="391"/>
      <c r="BW294" s="391"/>
      <c r="BX294" s="391"/>
      <c r="BY294" s="391"/>
      <c r="BZ294" s="391"/>
      <c r="CA294" s="391"/>
      <c r="CB294" s="391"/>
      <c r="CC294" s="391"/>
      <c r="CD294" s="391"/>
      <c r="CE294" s="391"/>
      <c r="CF294" s="391"/>
      <c r="CG294" s="391"/>
      <c r="CH294" s="391"/>
      <c r="CI294" s="391"/>
      <c r="CJ294" s="391"/>
      <c r="CK294" s="391"/>
      <c r="CL294" s="391"/>
      <c r="CM294" s="391"/>
      <c r="CN294" s="391"/>
      <c r="CO294" s="391"/>
      <c r="CP294" s="391"/>
      <c r="CQ294" s="391"/>
      <c r="CR294" s="391"/>
      <c r="CS294" s="391"/>
      <c r="CT294" s="391"/>
      <c r="CU294" s="391"/>
      <c r="CV294" s="263"/>
      <c r="CW294" s="263"/>
      <c r="CX294" s="263"/>
      <c r="CY294" s="263"/>
      <c r="CZ294" s="263"/>
      <c r="DA294" s="372"/>
    </row>
    <row r="295" spans="2:105" ht="15" customHeight="1">
      <c r="B295" s="1861" t="s">
        <v>74</v>
      </c>
      <c r="C295" s="1862"/>
      <c r="D295" s="1862"/>
      <c r="E295" s="1862"/>
      <c r="F295" s="1862"/>
      <c r="G295" s="1862"/>
      <c r="H295" s="1862"/>
      <c r="I295" s="1862"/>
      <c r="J295" s="1862"/>
      <c r="K295" s="1862"/>
      <c r="L295" s="1862"/>
      <c r="M295" s="1862"/>
      <c r="N295" s="1862"/>
      <c r="O295" s="1862"/>
      <c r="P295" s="1862"/>
      <c r="Q295" s="1862"/>
      <c r="R295" s="1863"/>
      <c r="S295" s="1061" t="str">
        <f>IF(事業専従者入力!C18="","",IF(事業専従者入力!C18="所得税における青色申告の承認有り","有り","無し"))</f>
        <v>無し</v>
      </c>
      <c r="T295" s="1062"/>
      <c r="U295" s="1062"/>
      <c r="V295" s="1062"/>
      <c r="W295" s="1062"/>
      <c r="X295" s="1062"/>
      <c r="Y295" s="1062"/>
      <c r="Z295" s="1062"/>
      <c r="AA295" s="1062"/>
      <c r="AB295" s="1062"/>
      <c r="AC295" s="1062"/>
      <c r="AD295" s="1062"/>
      <c r="AE295" s="1062"/>
      <c r="AF295" s="1062"/>
      <c r="AG295" s="1063"/>
      <c r="AH295" s="1165" t="s">
        <v>73</v>
      </c>
      <c r="AI295" s="1166"/>
      <c r="AJ295" s="1166"/>
      <c r="AK295" s="1166"/>
      <c r="AL295" s="1166"/>
      <c r="AM295" s="1166"/>
      <c r="AN295" s="1167"/>
      <c r="AO295" s="1031" t="str">
        <f>IF(AND('印刷用申告書（入力はできません）'!AV283="",'印刷用申告書（入力はできません）'!AV287="",'印刷用申告書（入力はできません）'!AV291=""),"",事業専従者入力!W15)</f>
        <v/>
      </c>
      <c r="AP295" s="1032"/>
      <c r="AQ295" s="1032"/>
      <c r="AR295" s="1032"/>
      <c r="AS295" s="1032"/>
      <c r="AT295" s="1032"/>
      <c r="AU295" s="1032"/>
      <c r="AV295" s="1032"/>
      <c r="AW295" s="1032"/>
      <c r="AX295" s="1032"/>
      <c r="AY295" s="1032"/>
      <c r="AZ295" s="1032"/>
      <c r="BA295" s="1032"/>
      <c r="BB295" s="1032"/>
      <c r="BC295" s="1032"/>
      <c r="BD295" s="5"/>
      <c r="BE295" s="256"/>
      <c r="BF295" s="257"/>
      <c r="BG295" s="372"/>
      <c r="BH295" s="372"/>
      <c r="BI295" s="372"/>
      <c r="BJ295" s="372"/>
      <c r="BK295" s="372"/>
      <c r="BL295" s="372"/>
      <c r="BM295" s="372"/>
      <c r="BN295" s="372"/>
      <c r="BO295" s="372"/>
      <c r="BP295" s="391"/>
      <c r="BQ295" s="391"/>
      <c r="BR295" s="391"/>
      <c r="BS295" s="391"/>
      <c r="BT295" s="391"/>
      <c r="BU295" s="391"/>
      <c r="BV295" s="391"/>
      <c r="BW295" s="391"/>
      <c r="BX295" s="391"/>
      <c r="BY295" s="391"/>
      <c r="BZ295" s="391"/>
      <c r="CA295" s="391"/>
      <c r="CB295" s="391"/>
      <c r="CC295" s="391"/>
      <c r="CD295" s="391"/>
      <c r="CE295" s="391"/>
      <c r="CF295" s="391"/>
      <c r="CG295" s="391"/>
      <c r="CH295" s="391"/>
      <c r="CI295" s="391"/>
      <c r="CJ295" s="391"/>
      <c r="CK295" s="391"/>
      <c r="CL295" s="391"/>
      <c r="CM295" s="391"/>
      <c r="CN295" s="391"/>
      <c r="CO295" s="391"/>
      <c r="CP295" s="391"/>
      <c r="CQ295" s="391"/>
      <c r="CR295" s="391"/>
      <c r="CS295" s="391"/>
      <c r="CT295" s="391"/>
      <c r="CU295" s="391"/>
      <c r="CV295" s="263"/>
      <c r="CW295" s="263"/>
      <c r="CX295" s="263"/>
      <c r="CY295" s="263"/>
      <c r="CZ295" s="263"/>
      <c r="DA295" s="372"/>
    </row>
    <row r="296" spans="2:105" ht="3.2" customHeight="1">
      <c r="Y296" s="173"/>
      <c r="Z296" s="173"/>
      <c r="AA296" s="173"/>
      <c r="AB296" s="173"/>
      <c r="AC296" s="173"/>
      <c r="AD296" s="173"/>
      <c r="AE296" s="173"/>
      <c r="AF296" s="173"/>
      <c r="AG296" s="173"/>
      <c r="AH296" s="173"/>
      <c r="AI296" s="173"/>
      <c r="AJ296" s="173"/>
      <c r="AK296" s="173"/>
      <c r="AL296" s="173"/>
      <c r="AM296" s="173"/>
      <c r="AN296" s="173"/>
      <c r="AO296" s="11"/>
      <c r="AP296" s="11"/>
      <c r="AQ296" s="11"/>
      <c r="AR296" s="11"/>
      <c r="AS296" s="11"/>
      <c r="AT296" s="11"/>
      <c r="AU296" s="11"/>
      <c r="AV296" s="11"/>
      <c r="AW296" s="11"/>
      <c r="AX296" s="11"/>
      <c r="AY296" s="11"/>
      <c r="AZ296" s="11"/>
      <c r="BA296" s="11"/>
      <c r="BB296" s="11"/>
      <c r="BC296" s="11"/>
      <c r="BD296" s="11"/>
      <c r="BG296" s="372"/>
      <c r="BH296" s="372"/>
      <c r="BI296" s="372"/>
      <c r="BJ296" s="372"/>
      <c r="BK296" s="372"/>
      <c r="BL296" s="372"/>
      <c r="BM296" s="372"/>
      <c r="BN296" s="372"/>
      <c r="BO296" s="372"/>
      <c r="BP296" s="391"/>
      <c r="BQ296" s="391"/>
      <c r="BR296" s="391"/>
      <c r="BS296" s="391"/>
      <c r="BT296" s="391"/>
      <c r="BU296" s="391"/>
      <c r="BV296" s="391"/>
      <c r="BW296" s="391"/>
      <c r="BX296" s="391"/>
      <c r="BY296" s="391"/>
      <c r="BZ296" s="391"/>
      <c r="CA296" s="391"/>
      <c r="CB296" s="391"/>
      <c r="CC296" s="391"/>
      <c r="CD296" s="391"/>
      <c r="CE296" s="391"/>
      <c r="CF296" s="391"/>
      <c r="CG296" s="391"/>
      <c r="CH296" s="391"/>
      <c r="CI296" s="391"/>
      <c r="CJ296" s="391"/>
      <c r="CK296" s="391"/>
      <c r="CL296" s="391"/>
      <c r="CM296" s="391"/>
      <c r="CN296" s="391"/>
      <c r="CO296" s="391"/>
      <c r="CP296" s="391"/>
      <c r="CQ296" s="391"/>
      <c r="CR296" s="391"/>
      <c r="CS296" s="391"/>
      <c r="CT296" s="391"/>
      <c r="CU296" s="391"/>
      <c r="CV296" s="372"/>
      <c r="CW296" s="372"/>
      <c r="CX296" s="372"/>
      <c r="CY296" s="372"/>
      <c r="CZ296" s="372"/>
      <c r="DA296" s="249"/>
    </row>
    <row r="297" spans="2:105">
      <c r="B297" s="1791" t="s">
        <v>80</v>
      </c>
      <c r="C297" s="1791"/>
      <c r="D297" s="1791"/>
      <c r="E297" s="1791"/>
      <c r="F297" s="1791"/>
      <c r="G297" s="1791"/>
      <c r="H297" s="1791"/>
      <c r="I297" s="1791"/>
      <c r="J297" s="1791"/>
      <c r="K297" s="1791"/>
      <c r="L297" s="1791"/>
      <c r="M297" s="1791"/>
      <c r="N297" s="1791"/>
      <c r="O297" s="1791"/>
      <c r="P297" s="1791"/>
      <c r="Q297" s="1791"/>
      <c r="R297" s="1791"/>
      <c r="S297" s="1791"/>
      <c r="T297" s="1791"/>
      <c r="U297" s="1791"/>
      <c r="CV297" s="249"/>
      <c r="CW297" s="249"/>
      <c r="CX297" s="249"/>
      <c r="CY297" s="249"/>
      <c r="CZ297" s="249"/>
      <c r="DA297" s="249"/>
    </row>
    <row r="298" spans="2:105" ht="3" customHeight="1">
      <c r="B298" s="1016">
        <v>1</v>
      </c>
      <c r="C298" s="1016"/>
      <c r="D298" s="1733" t="s">
        <v>643</v>
      </c>
      <c r="E298" s="1733"/>
      <c r="F298" s="1733"/>
      <c r="G298" s="1733"/>
      <c r="H298" s="1733"/>
      <c r="I298" s="1733"/>
      <c r="J298" s="1733"/>
      <c r="K298" s="1733"/>
      <c r="L298" s="1733"/>
      <c r="M298" s="1733"/>
      <c r="N298" s="1733"/>
      <c r="O298" s="1064" t="s">
        <v>641</v>
      </c>
      <c r="P298" s="1065"/>
      <c r="Q298" s="1065"/>
      <c r="R298" s="1065"/>
      <c r="S298" s="1065"/>
      <c r="T298" s="1065"/>
      <c r="U298" s="1066"/>
      <c r="V298" s="1520" t="str">
        <f>IF($F303="","",VLOOKUP($F303,入力シート!$F$147:$AV$162,32,FALSE))</f>
        <v/>
      </c>
      <c r="W298" s="1520"/>
      <c r="X298" s="1520"/>
      <c r="Y298" s="1520" t="str">
        <f>IF($F303="","",VLOOKUP($F303,入力シート!$F$147:$AV$162,33,FALSE))</f>
        <v/>
      </c>
      <c r="Z298" s="1520"/>
      <c r="AA298" s="1520"/>
      <c r="AB298" s="1520" t="str">
        <f>IF($F303="","",VLOOKUP($F303,入力シート!$F$147:$AV$162,34,FALSE))</f>
        <v/>
      </c>
      <c r="AC298" s="1520"/>
      <c r="AD298" s="1520"/>
      <c r="AE298" s="1520" t="str">
        <f>IF($F303="","",VLOOKUP($F303,入力シート!$F$147:$AV$162,35,FALSE))</f>
        <v/>
      </c>
      <c r="AF298" s="1520"/>
      <c r="AG298" s="1520"/>
      <c r="AH298" s="1520" t="str">
        <f>IF($F303="","",VLOOKUP($F303,入力シート!$F$147:$AV$162,36,FALSE))</f>
        <v/>
      </c>
      <c r="AI298" s="1520"/>
      <c r="AJ298" s="1520"/>
      <c r="AK298" s="1520" t="str">
        <f>IF($F303="","",VLOOKUP($F303,入力シート!$F$147:$AV$162,37,FALSE))</f>
        <v/>
      </c>
      <c r="AL298" s="1520"/>
      <c r="AM298" s="1520"/>
      <c r="AN298" s="1520" t="str">
        <f>IF($F303="","",VLOOKUP($F303,入力シート!$F$147:$AV$162,38,FALSE))</f>
        <v/>
      </c>
      <c r="AO298" s="1520"/>
      <c r="AP298" s="1520"/>
      <c r="AQ298" s="1520" t="str">
        <f>IF($F303="","",VLOOKUP($F303,入力シート!$F$147:$AV$162,39,FALSE))</f>
        <v/>
      </c>
      <c r="AR298" s="1520"/>
      <c r="AS298" s="1520"/>
      <c r="AT298" s="1520" t="str">
        <f>IF($F303="","",VLOOKUP($F303,入力シート!$F$147:$AV$162,40,FALSE))</f>
        <v/>
      </c>
      <c r="AU298" s="1520"/>
      <c r="AV298" s="1520"/>
      <c r="AW298" s="1520" t="str">
        <f>IF($F303="","",VLOOKUP($F303,入力シート!$F$147:$AV$162,41,FALSE))</f>
        <v/>
      </c>
      <c r="AX298" s="1520"/>
      <c r="AY298" s="1520"/>
      <c r="AZ298" s="1520" t="str">
        <f>IF($F303="","",VLOOKUP($F303,入力シート!$F$147:$AV$162,42,FALSE))</f>
        <v/>
      </c>
      <c r="BA298" s="1520"/>
      <c r="BB298" s="1520"/>
      <c r="BC298" s="1520" t="str">
        <f>IF($F303="","",VLOOKUP($F303,入力シート!$F$147:$AV$162,43,FALSE))</f>
        <v/>
      </c>
      <c r="BD298" s="1520"/>
      <c r="BE298" s="1098"/>
      <c r="BF298" s="1839" t="s">
        <v>123</v>
      </c>
      <c r="BG298" s="1840"/>
      <c r="BH298" s="1840"/>
      <c r="BI298" s="1840"/>
      <c r="BJ298" s="1840"/>
      <c r="BK298" s="1841"/>
      <c r="BL298" s="1848" t="str">
        <f>IF('計算シート（非表示）'!C336="","",'計算シート（非表示）'!C336)</f>
        <v/>
      </c>
      <c r="BM298" s="1849"/>
      <c r="BN298" s="1849"/>
      <c r="BO298" s="1849"/>
      <c r="BP298" s="1849"/>
      <c r="BQ298" s="1849"/>
      <c r="BR298" s="1849"/>
      <c r="BS298" s="1849"/>
      <c r="BT298" s="1849"/>
      <c r="BU298" s="1849"/>
      <c r="BV298" s="1849"/>
      <c r="BW298" s="1849"/>
      <c r="BX298" s="1849"/>
      <c r="BY298" s="1849"/>
      <c r="BZ298" s="1849"/>
      <c r="CA298" s="1849"/>
      <c r="CB298" s="1849"/>
      <c r="CC298" s="1849"/>
      <c r="CD298" s="1849"/>
      <c r="CE298" s="1849"/>
      <c r="CF298" s="1849"/>
      <c r="CG298" s="1849"/>
      <c r="CH298" s="1849"/>
      <c r="CI298" s="1849"/>
      <c r="CJ298" s="1849"/>
      <c r="CK298" s="1849"/>
      <c r="CL298" s="1849"/>
      <c r="CM298" s="1849"/>
      <c r="CN298" s="1849"/>
      <c r="CO298" s="1849"/>
      <c r="CP298" s="1849"/>
      <c r="CQ298" s="1849"/>
      <c r="CR298" s="1849"/>
      <c r="CS298" s="1849"/>
      <c r="CT298" s="1849"/>
      <c r="CU298" s="1850"/>
      <c r="CV298" s="249"/>
      <c r="CW298" s="249"/>
      <c r="CX298" s="249"/>
      <c r="CY298" s="249"/>
      <c r="CZ298" s="249"/>
      <c r="DA298" s="249"/>
    </row>
    <row r="299" spans="2:105" ht="3" customHeight="1">
      <c r="B299" s="1016"/>
      <c r="C299" s="1016"/>
      <c r="D299" s="1733"/>
      <c r="E299" s="1733"/>
      <c r="F299" s="1733"/>
      <c r="G299" s="1733"/>
      <c r="H299" s="1733"/>
      <c r="I299" s="1733"/>
      <c r="J299" s="1733"/>
      <c r="K299" s="1733"/>
      <c r="L299" s="1733"/>
      <c r="M299" s="1733"/>
      <c r="N299" s="1733"/>
      <c r="O299" s="1064"/>
      <c r="P299" s="1065"/>
      <c r="Q299" s="1065"/>
      <c r="R299" s="1065"/>
      <c r="S299" s="1065"/>
      <c r="T299" s="1065"/>
      <c r="U299" s="1066"/>
      <c r="V299" s="1521"/>
      <c r="W299" s="1521"/>
      <c r="X299" s="1521"/>
      <c r="Y299" s="1521"/>
      <c r="Z299" s="1521"/>
      <c r="AA299" s="1521"/>
      <c r="AB299" s="1521"/>
      <c r="AC299" s="1521"/>
      <c r="AD299" s="1521"/>
      <c r="AE299" s="1521"/>
      <c r="AF299" s="1521"/>
      <c r="AG299" s="1521"/>
      <c r="AH299" s="1521"/>
      <c r="AI299" s="1521"/>
      <c r="AJ299" s="1521"/>
      <c r="AK299" s="1521"/>
      <c r="AL299" s="1521"/>
      <c r="AM299" s="1521"/>
      <c r="AN299" s="1521"/>
      <c r="AO299" s="1521"/>
      <c r="AP299" s="1521"/>
      <c r="AQ299" s="1521"/>
      <c r="AR299" s="1521"/>
      <c r="AS299" s="1521"/>
      <c r="AT299" s="1521"/>
      <c r="AU299" s="1521"/>
      <c r="AV299" s="1521"/>
      <c r="AW299" s="1521"/>
      <c r="AX299" s="1521"/>
      <c r="AY299" s="1521"/>
      <c r="AZ299" s="1521"/>
      <c r="BA299" s="1521"/>
      <c r="BB299" s="1521"/>
      <c r="BC299" s="1521"/>
      <c r="BD299" s="1521"/>
      <c r="BE299" s="1100"/>
      <c r="BF299" s="1842"/>
      <c r="BG299" s="1843"/>
      <c r="BH299" s="1843"/>
      <c r="BI299" s="1843"/>
      <c r="BJ299" s="1843"/>
      <c r="BK299" s="1844"/>
      <c r="BL299" s="1851"/>
      <c r="BM299" s="1852"/>
      <c r="BN299" s="1852"/>
      <c r="BO299" s="1852"/>
      <c r="BP299" s="1852"/>
      <c r="BQ299" s="1852"/>
      <c r="BR299" s="1852"/>
      <c r="BS299" s="1852"/>
      <c r="BT299" s="1852"/>
      <c r="BU299" s="1852"/>
      <c r="BV299" s="1852"/>
      <c r="BW299" s="1852"/>
      <c r="BX299" s="1852"/>
      <c r="BY299" s="1852"/>
      <c r="BZ299" s="1852"/>
      <c r="CA299" s="1852"/>
      <c r="CB299" s="1852"/>
      <c r="CC299" s="1852"/>
      <c r="CD299" s="1852"/>
      <c r="CE299" s="1852"/>
      <c r="CF299" s="1852"/>
      <c r="CG299" s="1852"/>
      <c r="CH299" s="1852"/>
      <c r="CI299" s="1852"/>
      <c r="CJ299" s="1852"/>
      <c r="CK299" s="1852"/>
      <c r="CL299" s="1852"/>
      <c r="CM299" s="1852"/>
      <c r="CN299" s="1852"/>
      <c r="CO299" s="1852"/>
      <c r="CP299" s="1852"/>
      <c r="CQ299" s="1852"/>
      <c r="CR299" s="1852"/>
      <c r="CS299" s="1852"/>
      <c r="CT299" s="1852"/>
      <c r="CU299" s="1853"/>
      <c r="CV299" s="249"/>
      <c r="CW299" s="249"/>
      <c r="CX299" s="249"/>
      <c r="CY299" s="249"/>
      <c r="CZ299" s="249"/>
      <c r="DA299" s="263"/>
    </row>
    <row r="300" spans="2:105" ht="3" customHeight="1">
      <c r="B300" s="1016"/>
      <c r="C300" s="1016"/>
      <c r="D300" s="1733"/>
      <c r="E300" s="1733"/>
      <c r="F300" s="1733"/>
      <c r="G300" s="1733"/>
      <c r="H300" s="1733"/>
      <c r="I300" s="1733"/>
      <c r="J300" s="1733"/>
      <c r="K300" s="1733"/>
      <c r="L300" s="1733"/>
      <c r="M300" s="1733"/>
      <c r="N300" s="1733"/>
      <c r="O300" s="1064"/>
      <c r="P300" s="1065"/>
      <c r="Q300" s="1065"/>
      <c r="R300" s="1065"/>
      <c r="S300" s="1065"/>
      <c r="T300" s="1065"/>
      <c r="U300" s="1066"/>
      <c r="V300" s="1521"/>
      <c r="W300" s="1521"/>
      <c r="X300" s="1521"/>
      <c r="Y300" s="1521"/>
      <c r="Z300" s="1521"/>
      <c r="AA300" s="1521"/>
      <c r="AB300" s="1521"/>
      <c r="AC300" s="1521"/>
      <c r="AD300" s="1521"/>
      <c r="AE300" s="1521"/>
      <c r="AF300" s="1521"/>
      <c r="AG300" s="1521"/>
      <c r="AH300" s="1521"/>
      <c r="AI300" s="1521"/>
      <c r="AJ300" s="1521"/>
      <c r="AK300" s="1521"/>
      <c r="AL300" s="1521"/>
      <c r="AM300" s="1521"/>
      <c r="AN300" s="1521"/>
      <c r="AO300" s="1521"/>
      <c r="AP300" s="1521"/>
      <c r="AQ300" s="1521"/>
      <c r="AR300" s="1521"/>
      <c r="AS300" s="1521"/>
      <c r="AT300" s="1521"/>
      <c r="AU300" s="1521"/>
      <c r="AV300" s="1521"/>
      <c r="AW300" s="1521"/>
      <c r="AX300" s="1521"/>
      <c r="AY300" s="1521"/>
      <c r="AZ300" s="1521"/>
      <c r="BA300" s="1521"/>
      <c r="BB300" s="1521"/>
      <c r="BC300" s="1521"/>
      <c r="BD300" s="1521"/>
      <c r="BE300" s="1100"/>
      <c r="BF300" s="1842"/>
      <c r="BG300" s="1843"/>
      <c r="BH300" s="1843"/>
      <c r="BI300" s="1843"/>
      <c r="BJ300" s="1843"/>
      <c r="BK300" s="1844"/>
      <c r="BL300" s="1851"/>
      <c r="BM300" s="1852"/>
      <c r="BN300" s="1852"/>
      <c r="BO300" s="1852"/>
      <c r="BP300" s="1852"/>
      <c r="BQ300" s="1852"/>
      <c r="BR300" s="1852"/>
      <c r="BS300" s="1852"/>
      <c r="BT300" s="1852"/>
      <c r="BU300" s="1852"/>
      <c r="BV300" s="1852"/>
      <c r="BW300" s="1852"/>
      <c r="BX300" s="1852"/>
      <c r="BY300" s="1852"/>
      <c r="BZ300" s="1852"/>
      <c r="CA300" s="1852"/>
      <c r="CB300" s="1852"/>
      <c r="CC300" s="1852"/>
      <c r="CD300" s="1852"/>
      <c r="CE300" s="1852"/>
      <c r="CF300" s="1852"/>
      <c r="CG300" s="1852"/>
      <c r="CH300" s="1852"/>
      <c r="CI300" s="1852"/>
      <c r="CJ300" s="1852"/>
      <c r="CK300" s="1852"/>
      <c r="CL300" s="1852"/>
      <c r="CM300" s="1852"/>
      <c r="CN300" s="1852"/>
      <c r="CO300" s="1852"/>
      <c r="CP300" s="1852"/>
      <c r="CQ300" s="1852"/>
      <c r="CR300" s="1852"/>
      <c r="CS300" s="1852"/>
      <c r="CT300" s="1852"/>
      <c r="CU300" s="1853"/>
      <c r="CV300" s="249"/>
      <c r="CW300" s="249"/>
      <c r="CX300" s="249"/>
      <c r="CY300" s="249"/>
      <c r="CZ300" s="249"/>
      <c r="DA300" s="263"/>
    </row>
    <row r="301" spans="2:105" ht="3" customHeight="1">
      <c r="B301" s="1016"/>
      <c r="C301" s="1016"/>
      <c r="D301" s="1733"/>
      <c r="E301" s="1733"/>
      <c r="F301" s="1733"/>
      <c r="G301" s="1733"/>
      <c r="H301" s="1733"/>
      <c r="I301" s="1733"/>
      <c r="J301" s="1733"/>
      <c r="K301" s="1733"/>
      <c r="L301" s="1733"/>
      <c r="M301" s="1733"/>
      <c r="N301" s="1733"/>
      <c r="O301" s="1064"/>
      <c r="P301" s="1065"/>
      <c r="Q301" s="1065"/>
      <c r="R301" s="1065"/>
      <c r="S301" s="1065"/>
      <c r="T301" s="1065"/>
      <c r="U301" s="1066"/>
      <c r="V301" s="1521"/>
      <c r="W301" s="1521"/>
      <c r="X301" s="1521"/>
      <c r="Y301" s="1521"/>
      <c r="Z301" s="1521"/>
      <c r="AA301" s="1521"/>
      <c r="AB301" s="1521"/>
      <c r="AC301" s="1521"/>
      <c r="AD301" s="1521"/>
      <c r="AE301" s="1521"/>
      <c r="AF301" s="1521"/>
      <c r="AG301" s="1521"/>
      <c r="AH301" s="1521"/>
      <c r="AI301" s="1521"/>
      <c r="AJ301" s="1521"/>
      <c r="AK301" s="1521"/>
      <c r="AL301" s="1521"/>
      <c r="AM301" s="1521"/>
      <c r="AN301" s="1521"/>
      <c r="AO301" s="1521"/>
      <c r="AP301" s="1521"/>
      <c r="AQ301" s="1521"/>
      <c r="AR301" s="1521"/>
      <c r="AS301" s="1521"/>
      <c r="AT301" s="1521"/>
      <c r="AU301" s="1521"/>
      <c r="AV301" s="1521"/>
      <c r="AW301" s="1521"/>
      <c r="AX301" s="1521"/>
      <c r="AY301" s="1521"/>
      <c r="AZ301" s="1521"/>
      <c r="BA301" s="1521"/>
      <c r="BB301" s="1521"/>
      <c r="BC301" s="1521"/>
      <c r="BD301" s="1521"/>
      <c r="BE301" s="1100"/>
      <c r="BF301" s="1842"/>
      <c r="BG301" s="1843"/>
      <c r="BH301" s="1843"/>
      <c r="BI301" s="1843"/>
      <c r="BJ301" s="1843"/>
      <c r="BK301" s="1844"/>
      <c r="BL301" s="1851"/>
      <c r="BM301" s="1852"/>
      <c r="BN301" s="1852"/>
      <c r="BO301" s="1852"/>
      <c r="BP301" s="1852"/>
      <c r="BQ301" s="1852"/>
      <c r="BR301" s="1852"/>
      <c r="BS301" s="1852"/>
      <c r="BT301" s="1852"/>
      <c r="BU301" s="1852"/>
      <c r="BV301" s="1852"/>
      <c r="BW301" s="1852"/>
      <c r="BX301" s="1852"/>
      <c r="BY301" s="1852"/>
      <c r="BZ301" s="1852"/>
      <c r="CA301" s="1852"/>
      <c r="CB301" s="1852"/>
      <c r="CC301" s="1852"/>
      <c r="CD301" s="1852"/>
      <c r="CE301" s="1852"/>
      <c r="CF301" s="1852"/>
      <c r="CG301" s="1852"/>
      <c r="CH301" s="1852"/>
      <c r="CI301" s="1852"/>
      <c r="CJ301" s="1852"/>
      <c r="CK301" s="1852"/>
      <c r="CL301" s="1852"/>
      <c r="CM301" s="1852"/>
      <c r="CN301" s="1852"/>
      <c r="CO301" s="1852"/>
      <c r="CP301" s="1852"/>
      <c r="CQ301" s="1852"/>
      <c r="CR301" s="1852"/>
      <c r="CS301" s="1852"/>
      <c r="CT301" s="1852"/>
      <c r="CU301" s="1853"/>
      <c r="CV301" s="345"/>
      <c r="CW301" s="345"/>
      <c r="CX301" s="345"/>
      <c r="CY301" s="345"/>
      <c r="CZ301" s="345"/>
      <c r="DA301" s="263"/>
    </row>
    <row r="302" spans="2:105" ht="3" customHeight="1">
      <c r="B302" s="1016"/>
      <c r="C302" s="1016"/>
      <c r="D302" s="1733"/>
      <c r="E302" s="1733"/>
      <c r="F302" s="1733"/>
      <c r="G302" s="1733"/>
      <c r="H302" s="1733"/>
      <c r="I302" s="1733"/>
      <c r="J302" s="1733"/>
      <c r="K302" s="1733"/>
      <c r="L302" s="1733"/>
      <c r="M302" s="1733"/>
      <c r="N302" s="1733"/>
      <c r="O302" s="1064"/>
      <c r="P302" s="1065"/>
      <c r="Q302" s="1065"/>
      <c r="R302" s="1065"/>
      <c r="S302" s="1065"/>
      <c r="T302" s="1065"/>
      <c r="U302" s="1066"/>
      <c r="V302" s="1521"/>
      <c r="W302" s="1521"/>
      <c r="X302" s="1521"/>
      <c r="Y302" s="1521"/>
      <c r="Z302" s="1521"/>
      <c r="AA302" s="1521"/>
      <c r="AB302" s="1521"/>
      <c r="AC302" s="1521"/>
      <c r="AD302" s="1521"/>
      <c r="AE302" s="1521"/>
      <c r="AF302" s="1521"/>
      <c r="AG302" s="1521"/>
      <c r="AH302" s="1521"/>
      <c r="AI302" s="1521"/>
      <c r="AJ302" s="1521"/>
      <c r="AK302" s="1521"/>
      <c r="AL302" s="1521"/>
      <c r="AM302" s="1521"/>
      <c r="AN302" s="1521"/>
      <c r="AO302" s="1521"/>
      <c r="AP302" s="1521"/>
      <c r="AQ302" s="1521"/>
      <c r="AR302" s="1521"/>
      <c r="AS302" s="1521"/>
      <c r="AT302" s="1521"/>
      <c r="AU302" s="1521"/>
      <c r="AV302" s="1521"/>
      <c r="AW302" s="1521"/>
      <c r="AX302" s="1521"/>
      <c r="AY302" s="1521"/>
      <c r="AZ302" s="1521"/>
      <c r="BA302" s="1521"/>
      <c r="BB302" s="1521"/>
      <c r="BC302" s="1521"/>
      <c r="BD302" s="1521"/>
      <c r="BE302" s="1100"/>
      <c r="BF302" s="1842"/>
      <c r="BG302" s="1843"/>
      <c r="BH302" s="1843"/>
      <c r="BI302" s="1843"/>
      <c r="BJ302" s="1843"/>
      <c r="BK302" s="1844"/>
      <c r="BL302" s="1851"/>
      <c r="BM302" s="1852"/>
      <c r="BN302" s="1852"/>
      <c r="BO302" s="1852"/>
      <c r="BP302" s="1852"/>
      <c r="BQ302" s="1852"/>
      <c r="BR302" s="1852"/>
      <c r="BS302" s="1852"/>
      <c r="BT302" s="1852"/>
      <c r="BU302" s="1852"/>
      <c r="BV302" s="1852"/>
      <c r="BW302" s="1852"/>
      <c r="BX302" s="1852"/>
      <c r="BY302" s="1852"/>
      <c r="BZ302" s="1852"/>
      <c r="CA302" s="1852"/>
      <c r="CB302" s="1852"/>
      <c r="CC302" s="1852"/>
      <c r="CD302" s="1852"/>
      <c r="CE302" s="1852"/>
      <c r="CF302" s="1852"/>
      <c r="CG302" s="1852"/>
      <c r="CH302" s="1852"/>
      <c r="CI302" s="1852"/>
      <c r="CJ302" s="1852"/>
      <c r="CK302" s="1852"/>
      <c r="CL302" s="1852"/>
      <c r="CM302" s="1852"/>
      <c r="CN302" s="1852"/>
      <c r="CO302" s="1852"/>
      <c r="CP302" s="1852"/>
      <c r="CQ302" s="1852"/>
      <c r="CR302" s="1852"/>
      <c r="CS302" s="1852"/>
      <c r="CT302" s="1852"/>
      <c r="CU302" s="1853"/>
      <c r="CV302" s="345"/>
      <c r="CW302" s="345"/>
      <c r="CX302" s="345"/>
      <c r="CY302" s="345"/>
      <c r="CZ302" s="345"/>
      <c r="DA302" s="387"/>
    </row>
    <row r="303" spans="2:105" ht="3.2" customHeight="1">
      <c r="B303" s="1016"/>
      <c r="C303" s="1016"/>
      <c r="D303" s="1733" t="s">
        <v>124</v>
      </c>
      <c r="E303" s="1733"/>
      <c r="F303" s="1857" t="str">
        <f>IF('計算シート（非表示）'!B336="","",'計算シート（非表示）'!B336)</f>
        <v/>
      </c>
      <c r="G303" s="1857"/>
      <c r="H303" s="1857"/>
      <c r="I303" s="1857"/>
      <c r="J303" s="1857"/>
      <c r="K303" s="1857"/>
      <c r="L303" s="1857"/>
      <c r="M303" s="1857"/>
      <c r="N303" s="1857"/>
      <c r="O303" s="1064"/>
      <c r="P303" s="1065"/>
      <c r="Q303" s="1065"/>
      <c r="R303" s="1065"/>
      <c r="S303" s="1065"/>
      <c r="T303" s="1065"/>
      <c r="U303" s="1066"/>
      <c r="V303" s="1521"/>
      <c r="W303" s="1521"/>
      <c r="X303" s="1521"/>
      <c r="Y303" s="1521"/>
      <c r="Z303" s="1521"/>
      <c r="AA303" s="1521"/>
      <c r="AB303" s="1521"/>
      <c r="AC303" s="1521"/>
      <c r="AD303" s="1521"/>
      <c r="AE303" s="1521"/>
      <c r="AF303" s="1521"/>
      <c r="AG303" s="1521"/>
      <c r="AH303" s="1521"/>
      <c r="AI303" s="1521"/>
      <c r="AJ303" s="1521"/>
      <c r="AK303" s="1521"/>
      <c r="AL303" s="1521"/>
      <c r="AM303" s="1521"/>
      <c r="AN303" s="1521"/>
      <c r="AO303" s="1521"/>
      <c r="AP303" s="1521"/>
      <c r="AQ303" s="1521"/>
      <c r="AR303" s="1521"/>
      <c r="AS303" s="1521"/>
      <c r="AT303" s="1521"/>
      <c r="AU303" s="1521"/>
      <c r="AV303" s="1521"/>
      <c r="AW303" s="1521"/>
      <c r="AX303" s="1521"/>
      <c r="AY303" s="1521"/>
      <c r="AZ303" s="1521"/>
      <c r="BA303" s="1521"/>
      <c r="BB303" s="1521"/>
      <c r="BC303" s="1521"/>
      <c r="BD303" s="1521"/>
      <c r="BE303" s="1100"/>
      <c r="BF303" s="1842"/>
      <c r="BG303" s="1843"/>
      <c r="BH303" s="1843"/>
      <c r="BI303" s="1843"/>
      <c r="BJ303" s="1843"/>
      <c r="BK303" s="1844"/>
      <c r="BL303" s="1851"/>
      <c r="BM303" s="1852"/>
      <c r="BN303" s="1852"/>
      <c r="BO303" s="1852"/>
      <c r="BP303" s="1852"/>
      <c r="BQ303" s="1852"/>
      <c r="BR303" s="1852"/>
      <c r="BS303" s="1852"/>
      <c r="BT303" s="1852"/>
      <c r="BU303" s="1852"/>
      <c r="BV303" s="1852"/>
      <c r="BW303" s="1852"/>
      <c r="BX303" s="1852"/>
      <c r="BY303" s="1852"/>
      <c r="BZ303" s="1852"/>
      <c r="CA303" s="1852"/>
      <c r="CB303" s="1852"/>
      <c r="CC303" s="1852"/>
      <c r="CD303" s="1852"/>
      <c r="CE303" s="1852"/>
      <c r="CF303" s="1852"/>
      <c r="CG303" s="1852"/>
      <c r="CH303" s="1852"/>
      <c r="CI303" s="1852"/>
      <c r="CJ303" s="1852"/>
      <c r="CK303" s="1852"/>
      <c r="CL303" s="1852"/>
      <c r="CM303" s="1852"/>
      <c r="CN303" s="1852"/>
      <c r="CO303" s="1852"/>
      <c r="CP303" s="1852"/>
      <c r="CQ303" s="1852"/>
      <c r="CR303" s="1852"/>
      <c r="CS303" s="1852"/>
      <c r="CT303" s="1852"/>
      <c r="CU303" s="1853"/>
      <c r="CV303" s="345"/>
      <c r="CW303" s="345"/>
      <c r="CX303" s="345"/>
      <c r="CY303" s="345"/>
      <c r="CZ303" s="345"/>
      <c r="DA303" s="387"/>
    </row>
    <row r="304" spans="2:105" ht="3" customHeight="1">
      <c r="B304" s="1016"/>
      <c r="C304" s="1016"/>
      <c r="D304" s="1733"/>
      <c r="E304" s="1733"/>
      <c r="F304" s="1857"/>
      <c r="G304" s="1857"/>
      <c r="H304" s="1857"/>
      <c r="I304" s="1857"/>
      <c r="J304" s="1857"/>
      <c r="K304" s="1857"/>
      <c r="L304" s="1857"/>
      <c r="M304" s="1857"/>
      <c r="N304" s="1857"/>
      <c r="O304" s="1064"/>
      <c r="P304" s="1065"/>
      <c r="Q304" s="1065"/>
      <c r="R304" s="1065"/>
      <c r="S304" s="1065"/>
      <c r="T304" s="1065"/>
      <c r="U304" s="1066"/>
      <c r="V304" s="1521"/>
      <c r="W304" s="1521"/>
      <c r="X304" s="1521"/>
      <c r="Y304" s="1521"/>
      <c r="Z304" s="1521"/>
      <c r="AA304" s="1521"/>
      <c r="AB304" s="1521"/>
      <c r="AC304" s="1521"/>
      <c r="AD304" s="1521"/>
      <c r="AE304" s="1521"/>
      <c r="AF304" s="1521"/>
      <c r="AG304" s="1521"/>
      <c r="AH304" s="1521"/>
      <c r="AI304" s="1521"/>
      <c r="AJ304" s="1521"/>
      <c r="AK304" s="1521"/>
      <c r="AL304" s="1521"/>
      <c r="AM304" s="1521"/>
      <c r="AN304" s="1521"/>
      <c r="AO304" s="1521"/>
      <c r="AP304" s="1521"/>
      <c r="AQ304" s="1521"/>
      <c r="AR304" s="1521"/>
      <c r="AS304" s="1521"/>
      <c r="AT304" s="1521"/>
      <c r="AU304" s="1521"/>
      <c r="AV304" s="1521"/>
      <c r="AW304" s="1521"/>
      <c r="AX304" s="1521"/>
      <c r="AY304" s="1521"/>
      <c r="AZ304" s="1521"/>
      <c r="BA304" s="1521"/>
      <c r="BB304" s="1521"/>
      <c r="BC304" s="1521"/>
      <c r="BD304" s="1521"/>
      <c r="BE304" s="1100"/>
      <c r="BF304" s="1842"/>
      <c r="BG304" s="1843"/>
      <c r="BH304" s="1843"/>
      <c r="BI304" s="1843"/>
      <c r="BJ304" s="1843"/>
      <c r="BK304" s="1844"/>
      <c r="BL304" s="1851"/>
      <c r="BM304" s="1852"/>
      <c r="BN304" s="1852"/>
      <c r="BO304" s="1852"/>
      <c r="BP304" s="1852"/>
      <c r="BQ304" s="1852"/>
      <c r="BR304" s="1852"/>
      <c r="BS304" s="1852"/>
      <c r="BT304" s="1852"/>
      <c r="BU304" s="1852"/>
      <c r="BV304" s="1852"/>
      <c r="BW304" s="1852"/>
      <c r="BX304" s="1852"/>
      <c r="BY304" s="1852"/>
      <c r="BZ304" s="1852"/>
      <c r="CA304" s="1852"/>
      <c r="CB304" s="1852"/>
      <c r="CC304" s="1852"/>
      <c r="CD304" s="1852"/>
      <c r="CE304" s="1852"/>
      <c r="CF304" s="1852"/>
      <c r="CG304" s="1852"/>
      <c r="CH304" s="1852"/>
      <c r="CI304" s="1852"/>
      <c r="CJ304" s="1852"/>
      <c r="CK304" s="1852"/>
      <c r="CL304" s="1852"/>
      <c r="CM304" s="1852"/>
      <c r="CN304" s="1852"/>
      <c r="CO304" s="1852"/>
      <c r="CP304" s="1852"/>
      <c r="CQ304" s="1852"/>
      <c r="CR304" s="1852"/>
      <c r="CS304" s="1852"/>
      <c r="CT304" s="1852"/>
      <c r="CU304" s="1853"/>
      <c r="CV304" s="345"/>
      <c r="CW304" s="345"/>
      <c r="CX304" s="345"/>
      <c r="CY304" s="345"/>
      <c r="CZ304" s="345"/>
      <c r="DA304" s="387"/>
    </row>
    <row r="305" spans="2:105" ht="3" customHeight="1">
      <c r="B305" s="1016"/>
      <c r="C305" s="1016"/>
      <c r="D305" s="1733"/>
      <c r="E305" s="1733"/>
      <c r="F305" s="1857"/>
      <c r="G305" s="1857"/>
      <c r="H305" s="1857"/>
      <c r="I305" s="1857"/>
      <c r="J305" s="1857"/>
      <c r="K305" s="1857"/>
      <c r="L305" s="1857"/>
      <c r="M305" s="1857"/>
      <c r="N305" s="1857"/>
      <c r="O305" s="1064"/>
      <c r="P305" s="1065"/>
      <c r="Q305" s="1065"/>
      <c r="R305" s="1065"/>
      <c r="S305" s="1065"/>
      <c r="T305" s="1065"/>
      <c r="U305" s="1066"/>
      <c r="V305" s="1858"/>
      <c r="W305" s="1858"/>
      <c r="X305" s="1808"/>
      <c r="Y305" s="1807"/>
      <c r="Z305" s="1858"/>
      <c r="AA305" s="1808"/>
      <c r="AB305" s="1807"/>
      <c r="AC305" s="1858"/>
      <c r="AD305" s="1808"/>
      <c r="AE305" s="1807"/>
      <c r="AF305" s="1858"/>
      <c r="AG305" s="1859"/>
      <c r="AH305" s="1858"/>
      <c r="AI305" s="1858"/>
      <c r="AJ305" s="1808"/>
      <c r="AK305" s="1807"/>
      <c r="AL305" s="1858"/>
      <c r="AM305" s="1808"/>
      <c r="AN305" s="1807"/>
      <c r="AO305" s="1858"/>
      <c r="AP305" s="1808"/>
      <c r="AQ305" s="1807"/>
      <c r="AR305" s="1858"/>
      <c r="AS305" s="1859"/>
      <c r="AT305" s="1858"/>
      <c r="AU305" s="1858"/>
      <c r="AV305" s="1808"/>
      <c r="AW305" s="1807"/>
      <c r="AX305" s="1858"/>
      <c r="AY305" s="1808"/>
      <c r="AZ305" s="349"/>
      <c r="BA305" s="345"/>
      <c r="BB305" s="346"/>
      <c r="BC305" s="349"/>
      <c r="BD305" s="345"/>
      <c r="BE305" s="345"/>
      <c r="BF305" s="1842"/>
      <c r="BG305" s="1843"/>
      <c r="BH305" s="1843"/>
      <c r="BI305" s="1843"/>
      <c r="BJ305" s="1843"/>
      <c r="BK305" s="1844"/>
      <c r="BL305" s="1851"/>
      <c r="BM305" s="1852"/>
      <c r="BN305" s="1852"/>
      <c r="BO305" s="1852"/>
      <c r="BP305" s="1852"/>
      <c r="BQ305" s="1852"/>
      <c r="BR305" s="1852"/>
      <c r="BS305" s="1852"/>
      <c r="BT305" s="1852"/>
      <c r="BU305" s="1852"/>
      <c r="BV305" s="1852"/>
      <c r="BW305" s="1852"/>
      <c r="BX305" s="1852"/>
      <c r="BY305" s="1852"/>
      <c r="BZ305" s="1852"/>
      <c r="CA305" s="1852"/>
      <c r="CB305" s="1852"/>
      <c r="CC305" s="1852"/>
      <c r="CD305" s="1852"/>
      <c r="CE305" s="1852"/>
      <c r="CF305" s="1852"/>
      <c r="CG305" s="1852"/>
      <c r="CH305" s="1852"/>
      <c r="CI305" s="1852"/>
      <c r="CJ305" s="1852"/>
      <c r="CK305" s="1852"/>
      <c r="CL305" s="1852"/>
      <c r="CM305" s="1852"/>
      <c r="CN305" s="1852"/>
      <c r="CO305" s="1852"/>
      <c r="CP305" s="1852"/>
      <c r="CQ305" s="1852"/>
      <c r="CR305" s="1852"/>
      <c r="CS305" s="1852"/>
      <c r="CT305" s="1852"/>
      <c r="CU305" s="1853"/>
      <c r="CV305" s="345"/>
      <c r="CW305" s="345"/>
      <c r="CX305" s="345"/>
      <c r="CY305" s="345"/>
      <c r="CZ305" s="345"/>
      <c r="DA305" s="345"/>
    </row>
    <row r="306" spans="2:105" ht="3" customHeight="1">
      <c r="B306" s="1016"/>
      <c r="C306" s="1016"/>
      <c r="D306" s="1733"/>
      <c r="E306" s="1733"/>
      <c r="F306" s="1857"/>
      <c r="G306" s="1857"/>
      <c r="H306" s="1857"/>
      <c r="I306" s="1857"/>
      <c r="J306" s="1857"/>
      <c r="K306" s="1857"/>
      <c r="L306" s="1857"/>
      <c r="M306" s="1857"/>
      <c r="N306" s="1857"/>
      <c r="O306" s="1064"/>
      <c r="P306" s="1065"/>
      <c r="Q306" s="1065"/>
      <c r="R306" s="1065"/>
      <c r="S306" s="1065"/>
      <c r="T306" s="1065"/>
      <c r="U306" s="1066"/>
      <c r="V306" s="1858"/>
      <c r="W306" s="1858"/>
      <c r="X306" s="1808"/>
      <c r="Y306" s="1807"/>
      <c r="Z306" s="1858"/>
      <c r="AA306" s="1808"/>
      <c r="AB306" s="1807"/>
      <c r="AC306" s="1858"/>
      <c r="AD306" s="1808"/>
      <c r="AE306" s="1807"/>
      <c r="AF306" s="1858"/>
      <c r="AG306" s="1859"/>
      <c r="AH306" s="1858"/>
      <c r="AI306" s="1858"/>
      <c r="AJ306" s="1808"/>
      <c r="AK306" s="1807"/>
      <c r="AL306" s="1858"/>
      <c r="AM306" s="1808"/>
      <c r="AN306" s="1807"/>
      <c r="AO306" s="1858"/>
      <c r="AP306" s="1808"/>
      <c r="AQ306" s="1807"/>
      <c r="AR306" s="1858"/>
      <c r="AS306" s="1859"/>
      <c r="AT306" s="1858"/>
      <c r="AU306" s="1858"/>
      <c r="AV306" s="1808"/>
      <c r="AW306" s="1807"/>
      <c r="AX306" s="1858"/>
      <c r="AY306" s="1808"/>
      <c r="AZ306" s="349"/>
      <c r="BA306" s="345"/>
      <c r="BB306" s="346"/>
      <c r="BC306" s="349"/>
      <c r="BD306" s="345"/>
      <c r="BE306" s="345"/>
      <c r="BF306" s="1842"/>
      <c r="BG306" s="1843"/>
      <c r="BH306" s="1843"/>
      <c r="BI306" s="1843"/>
      <c r="BJ306" s="1843"/>
      <c r="BK306" s="1844"/>
      <c r="BL306" s="1851"/>
      <c r="BM306" s="1852"/>
      <c r="BN306" s="1852"/>
      <c r="BO306" s="1852"/>
      <c r="BP306" s="1852"/>
      <c r="BQ306" s="1852"/>
      <c r="BR306" s="1852"/>
      <c r="BS306" s="1852"/>
      <c r="BT306" s="1852"/>
      <c r="BU306" s="1852"/>
      <c r="BV306" s="1852"/>
      <c r="BW306" s="1852"/>
      <c r="BX306" s="1852"/>
      <c r="BY306" s="1852"/>
      <c r="BZ306" s="1852"/>
      <c r="CA306" s="1852"/>
      <c r="CB306" s="1852"/>
      <c r="CC306" s="1852"/>
      <c r="CD306" s="1852"/>
      <c r="CE306" s="1852"/>
      <c r="CF306" s="1852"/>
      <c r="CG306" s="1852"/>
      <c r="CH306" s="1852"/>
      <c r="CI306" s="1852"/>
      <c r="CJ306" s="1852"/>
      <c r="CK306" s="1852"/>
      <c r="CL306" s="1852"/>
      <c r="CM306" s="1852"/>
      <c r="CN306" s="1852"/>
      <c r="CO306" s="1852"/>
      <c r="CP306" s="1852"/>
      <c r="CQ306" s="1852"/>
      <c r="CR306" s="1852"/>
      <c r="CS306" s="1852"/>
      <c r="CT306" s="1852"/>
      <c r="CU306" s="1853"/>
      <c r="CV306" s="345"/>
      <c r="CW306" s="345"/>
      <c r="CX306" s="345"/>
      <c r="CY306" s="345"/>
      <c r="CZ306" s="345"/>
      <c r="DA306" s="345"/>
    </row>
    <row r="307" spans="2:105" ht="3" customHeight="1">
      <c r="B307" s="1016"/>
      <c r="C307" s="1016"/>
      <c r="D307" s="1733"/>
      <c r="E307" s="1733"/>
      <c r="F307" s="1857"/>
      <c r="G307" s="1857"/>
      <c r="H307" s="1857"/>
      <c r="I307" s="1857"/>
      <c r="J307" s="1857"/>
      <c r="K307" s="1857"/>
      <c r="L307" s="1857"/>
      <c r="M307" s="1857"/>
      <c r="N307" s="1857"/>
      <c r="O307" s="1064"/>
      <c r="P307" s="1065"/>
      <c r="Q307" s="1065"/>
      <c r="R307" s="1065"/>
      <c r="S307" s="1065"/>
      <c r="T307" s="1065"/>
      <c r="U307" s="1066"/>
      <c r="V307" s="1797"/>
      <c r="W307" s="1797"/>
      <c r="X307" s="1798"/>
      <c r="Y307" s="1796"/>
      <c r="Z307" s="1797"/>
      <c r="AA307" s="1798"/>
      <c r="AB307" s="1796"/>
      <c r="AC307" s="1797"/>
      <c r="AD307" s="1798"/>
      <c r="AE307" s="1796"/>
      <c r="AF307" s="1797"/>
      <c r="AG307" s="1860"/>
      <c r="AH307" s="1797"/>
      <c r="AI307" s="1797"/>
      <c r="AJ307" s="1798"/>
      <c r="AK307" s="1796"/>
      <c r="AL307" s="1797"/>
      <c r="AM307" s="1798"/>
      <c r="AN307" s="1796"/>
      <c r="AO307" s="1797"/>
      <c r="AP307" s="1798"/>
      <c r="AQ307" s="1796"/>
      <c r="AR307" s="1797"/>
      <c r="AS307" s="1860"/>
      <c r="AT307" s="1797"/>
      <c r="AU307" s="1797"/>
      <c r="AV307" s="1798"/>
      <c r="AW307" s="1796"/>
      <c r="AX307" s="1797"/>
      <c r="AY307" s="1798"/>
      <c r="AZ307" s="350"/>
      <c r="BA307" s="347"/>
      <c r="BB307" s="348"/>
      <c r="BC307" s="350"/>
      <c r="BD307" s="347"/>
      <c r="BE307" s="347"/>
      <c r="BF307" s="1845"/>
      <c r="BG307" s="1846"/>
      <c r="BH307" s="1846"/>
      <c r="BI307" s="1846"/>
      <c r="BJ307" s="1846"/>
      <c r="BK307" s="1847"/>
      <c r="BL307" s="1854"/>
      <c r="BM307" s="1855"/>
      <c r="BN307" s="1855"/>
      <c r="BO307" s="1855"/>
      <c r="BP307" s="1855"/>
      <c r="BQ307" s="1855"/>
      <c r="BR307" s="1855"/>
      <c r="BS307" s="1855"/>
      <c r="BT307" s="1855"/>
      <c r="BU307" s="1855"/>
      <c r="BV307" s="1855"/>
      <c r="BW307" s="1855"/>
      <c r="BX307" s="1855"/>
      <c r="BY307" s="1855"/>
      <c r="BZ307" s="1855"/>
      <c r="CA307" s="1855"/>
      <c r="CB307" s="1855"/>
      <c r="CC307" s="1855"/>
      <c r="CD307" s="1855"/>
      <c r="CE307" s="1855"/>
      <c r="CF307" s="1855"/>
      <c r="CG307" s="1855"/>
      <c r="CH307" s="1855"/>
      <c r="CI307" s="1855"/>
      <c r="CJ307" s="1855"/>
      <c r="CK307" s="1855"/>
      <c r="CL307" s="1855"/>
      <c r="CM307" s="1855"/>
      <c r="CN307" s="1855"/>
      <c r="CO307" s="1855"/>
      <c r="CP307" s="1855"/>
      <c r="CQ307" s="1855"/>
      <c r="CR307" s="1855"/>
      <c r="CS307" s="1855"/>
      <c r="CT307" s="1855"/>
      <c r="CU307" s="1856"/>
      <c r="CV307" s="391"/>
      <c r="CW307" s="391"/>
      <c r="CX307" s="391"/>
      <c r="CY307" s="391"/>
      <c r="CZ307" s="391"/>
      <c r="DA307" s="345"/>
    </row>
    <row r="308" spans="2:105" ht="3" customHeight="1">
      <c r="B308" s="1016">
        <v>2</v>
      </c>
      <c r="C308" s="1016"/>
      <c r="D308" s="1733" t="s">
        <v>643</v>
      </c>
      <c r="E308" s="1733"/>
      <c r="F308" s="1733"/>
      <c r="G308" s="1733"/>
      <c r="H308" s="1733"/>
      <c r="I308" s="1733"/>
      <c r="J308" s="1733"/>
      <c r="K308" s="1733"/>
      <c r="L308" s="1733"/>
      <c r="M308" s="1733"/>
      <c r="N308" s="1733"/>
      <c r="O308" s="1064" t="s">
        <v>641</v>
      </c>
      <c r="P308" s="1065"/>
      <c r="Q308" s="1065"/>
      <c r="R308" s="1065"/>
      <c r="S308" s="1065"/>
      <c r="T308" s="1065"/>
      <c r="U308" s="1066"/>
      <c r="V308" s="1520" t="str">
        <f>IF($F313="","",VLOOKUP($F313,入力シート!$F$147:$AV$162,32,FALSE))</f>
        <v/>
      </c>
      <c r="W308" s="1520"/>
      <c r="X308" s="1520"/>
      <c r="Y308" s="1520" t="str">
        <f>IF($F313="","",VLOOKUP($F313,入力シート!$F$147:$AV$162,33,FALSE))</f>
        <v/>
      </c>
      <c r="Z308" s="1520"/>
      <c r="AA308" s="1520"/>
      <c r="AB308" s="1520" t="str">
        <f>IF($F313="","",VLOOKUP($F313,入力シート!$F$147:$AV$162,34,FALSE))</f>
        <v/>
      </c>
      <c r="AC308" s="1520"/>
      <c r="AD308" s="1520"/>
      <c r="AE308" s="1520" t="str">
        <f>IF($F313="","",VLOOKUP($F313,入力シート!$F$147:$AV$162,35,FALSE))</f>
        <v/>
      </c>
      <c r="AF308" s="1520"/>
      <c r="AG308" s="1520"/>
      <c r="AH308" s="1520" t="str">
        <f>IF($F313="","",VLOOKUP($F313,入力シート!$F$147:$AV$162,36,FALSE))</f>
        <v/>
      </c>
      <c r="AI308" s="1520"/>
      <c r="AJ308" s="1520"/>
      <c r="AK308" s="1520" t="str">
        <f>IF($F313="","",VLOOKUP($F313,入力シート!$F$147:$AV$162,37,FALSE))</f>
        <v/>
      </c>
      <c r="AL308" s="1520"/>
      <c r="AM308" s="1520"/>
      <c r="AN308" s="1520" t="str">
        <f>IF($F313="","",VLOOKUP($F313,入力シート!$F$147:$AV$162,38,FALSE))</f>
        <v/>
      </c>
      <c r="AO308" s="1520"/>
      <c r="AP308" s="1520"/>
      <c r="AQ308" s="1520" t="str">
        <f>IF($F313="","",VLOOKUP($F313,入力シート!$F$147:$AV$162,39,FALSE))</f>
        <v/>
      </c>
      <c r="AR308" s="1520"/>
      <c r="AS308" s="1520"/>
      <c r="AT308" s="1520" t="str">
        <f>IF($F313="","",VLOOKUP($F313,入力シート!$F$147:$AV$162,40,FALSE))</f>
        <v/>
      </c>
      <c r="AU308" s="1520"/>
      <c r="AV308" s="1520"/>
      <c r="AW308" s="1520" t="str">
        <f>IF($F313="","",VLOOKUP($F313,入力シート!$F$147:$AV$162,41,FALSE))</f>
        <v/>
      </c>
      <c r="AX308" s="1520"/>
      <c r="AY308" s="1520"/>
      <c r="AZ308" s="1520" t="str">
        <f>IF($F313="","",VLOOKUP($F313,入力シート!$F$147:$AV$162,42,FALSE))</f>
        <v/>
      </c>
      <c r="BA308" s="1520"/>
      <c r="BB308" s="1520"/>
      <c r="BC308" s="1520" t="str">
        <f>IF($F313="","",VLOOKUP($F313,入力シート!$F$147:$AV$162,43,FALSE))</f>
        <v/>
      </c>
      <c r="BD308" s="1520"/>
      <c r="BE308" s="1098"/>
      <c r="BF308" s="1839" t="s">
        <v>123</v>
      </c>
      <c r="BG308" s="1840"/>
      <c r="BH308" s="1840"/>
      <c r="BI308" s="1840"/>
      <c r="BJ308" s="1840"/>
      <c r="BK308" s="1841"/>
      <c r="BL308" s="1848" t="str">
        <f>IF('計算シート（非表示）'!C337="","",'計算シート（非表示）'!C337)</f>
        <v/>
      </c>
      <c r="BM308" s="1849"/>
      <c r="BN308" s="1849"/>
      <c r="BO308" s="1849"/>
      <c r="BP308" s="1849"/>
      <c r="BQ308" s="1849"/>
      <c r="BR308" s="1849"/>
      <c r="BS308" s="1849"/>
      <c r="BT308" s="1849"/>
      <c r="BU308" s="1849"/>
      <c r="BV308" s="1849"/>
      <c r="BW308" s="1849"/>
      <c r="BX308" s="1849"/>
      <c r="BY308" s="1849"/>
      <c r="BZ308" s="1849"/>
      <c r="CA308" s="1849"/>
      <c r="CB308" s="1849"/>
      <c r="CC308" s="1849"/>
      <c r="CD308" s="1849"/>
      <c r="CE308" s="1849"/>
      <c r="CF308" s="1849"/>
      <c r="CG308" s="1849"/>
      <c r="CH308" s="1849"/>
      <c r="CI308" s="1849"/>
      <c r="CJ308" s="1849"/>
      <c r="CK308" s="1849"/>
      <c r="CL308" s="1849"/>
      <c r="CM308" s="1849"/>
      <c r="CN308" s="1849"/>
      <c r="CO308" s="1849"/>
      <c r="CP308" s="1849"/>
      <c r="CQ308" s="1849"/>
      <c r="CR308" s="1849"/>
      <c r="CS308" s="1849"/>
      <c r="CT308" s="1849"/>
      <c r="CU308" s="1850"/>
      <c r="CV308" s="391"/>
      <c r="CW308" s="391"/>
      <c r="CX308" s="391"/>
      <c r="CY308" s="391"/>
      <c r="CZ308" s="391"/>
      <c r="DA308" s="345"/>
    </row>
    <row r="309" spans="2:105" ht="3" customHeight="1">
      <c r="B309" s="1016"/>
      <c r="C309" s="1016"/>
      <c r="D309" s="1733"/>
      <c r="E309" s="1733"/>
      <c r="F309" s="1733"/>
      <c r="G309" s="1733"/>
      <c r="H309" s="1733"/>
      <c r="I309" s="1733"/>
      <c r="J309" s="1733"/>
      <c r="K309" s="1733"/>
      <c r="L309" s="1733"/>
      <c r="M309" s="1733"/>
      <c r="N309" s="1733"/>
      <c r="O309" s="1064"/>
      <c r="P309" s="1065"/>
      <c r="Q309" s="1065"/>
      <c r="R309" s="1065"/>
      <c r="S309" s="1065"/>
      <c r="T309" s="1065"/>
      <c r="U309" s="1066"/>
      <c r="V309" s="1521"/>
      <c r="W309" s="1521"/>
      <c r="X309" s="1521"/>
      <c r="Y309" s="1521"/>
      <c r="Z309" s="1521"/>
      <c r="AA309" s="1521"/>
      <c r="AB309" s="1521"/>
      <c r="AC309" s="1521"/>
      <c r="AD309" s="1521"/>
      <c r="AE309" s="1521"/>
      <c r="AF309" s="1521"/>
      <c r="AG309" s="1521"/>
      <c r="AH309" s="1521"/>
      <c r="AI309" s="1521"/>
      <c r="AJ309" s="1521"/>
      <c r="AK309" s="1521"/>
      <c r="AL309" s="1521"/>
      <c r="AM309" s="1521"/>
      <c r="AN309" s="1521"/>
      <c r="AO309" s="1521"/>
      <c r="AP309" s="1521"/>
      <c r="AQ309" s="1521"/>
      <c r="AR309" s="1521"/>
      <c r="AS309" s="1521"/>
      <c r="AT309" s="1521"/>
      <c r="AU309" s="1521"/>
      <c r="AV309" s="1521"/>
      <c r="AW309" s="1521"/>
      <c r="AX309" s="1521"/>
      <c r="AY309" s="1521"/>
      <c r="AZ309" s="1521"/>
      <c r="BA309" s="1521"/>
      <c r="BB309" s="1521"/>
      <c r="BC309" s="1521"/>
      <c r="BD309" s="1521"/>
      <c r="BE309" s="1100"/>
      <c r="BF309" s="1842"/>
      <c r="BG309" s="1843"/>
      <c r="BH309" s="1843"/>
      <c r="BI309" s="1843"/>
      <c r="BJ309" s="1843"/>
      <c r="BK309" s="1844"/>
      <c r="BL309" s="1851"/>
      <c r="BM309" s="1852"/>
      <c r="BN309" s="1852"/>
      <c r="BO309" s="1852"/>
      <c r="BP309" s="1852"/>
      <c r="BQ309" s="1852"/>
      <c r="BR309" s="1852"/>
      <c r="BS309" s="1852"/>
      <c r="BT309" s="1852"/>
      <c r="BU309" s="1852"/>
      <c r="BV309" s="1852"/>
      <c r="BW309" s="1852"/>
      <c r="BX309" s="1852"/>
      <c r="BY309" s="1852"/>
      <c r="BZ309" s="1852"/>
      <c r="CA309" s="1852"/>
      <c r="CB309" s="1852"/>
      <c r="CC309" s="1852"/>
      <c r="CD309" s="1852"/>
      <c r="CE309" s="1852"/>
      <c r="CF309" s="1852"/>
      <c r="CG309" s="1852"/>
      <c r="CH309" s="1852"/>
      <c r="CI309" s="1852"/>
      <c r="CJ309" s="1852"/>
      <c r="CK309" s="1852"/>
      <c r="CL309" s="1852"/>
      <c r="CM309" s="1852"/>
      <c r="CN309" s="1852"/>
      <c r="CO309" s="1852"/>
      <c r="CP309" s="1852"/>
      <c r="CQ309" s="1852"/>
      <c r="CR309" s="1852"/>
      <c r="CS309" s="1852"/>
      <c r="CT309" s="1852"/>
      <c r="CU309" s="1853"/>
      <c r="CV309" s="391"/>
      <c r="CW309" s="391"/>
      <c r="CX309" s="391"/>
      <c r="CY309" s="391"/>
      <c r="CZ309" s="391"/>
      <c r="DA309" s="345"/>
    </row>
    <row r="310" spans="2:105" ht="3" customHeight="1">
      <c r="B310" s="1016"/>
      <c r="C310" s="1016"/>
      <c r="D310" s="1733"/>
      <c r="E310" s="1733"/>
      <c r="F310" s="1733"/>
      <c r="G310" s="1733"/>
      <c r="H310" s="1733"/>
      <c r="I310" s="1733"/>
      <c r="J310" s="1733"/>
      <c r="K310" s="1733"/>
      <c r="L310" s="1733"/>
      <c r="M310" s="1733"/>
      <c r="N310" s="1733"/>
      <c r="O310" s="1064"/>
      <c r="P310" s="1065"/>
      <c r="Q310" s="1065"/>
      <c r="R310" s="1065"/>
      <c r="S310" s="1065"/>
      <c r="T310" s="1065"/>
      <c r="U310" s="1066"/>
      <c r="V310" s="1521"/>
      <c r="W310" s="1521"/>
      <c r="X310" s="1521"/>
      <c r="Y310" s="1521"/>
      <c r="Z310" s="1521"/>
      <c r="AA310" s="1521"/>
      <c r="AB310" s="1521"/>
      <c r="AC310" s="1521"/>
      <c r="AD310" s="1521"/>
      <c r="AE310" s="1521"/>
      <c r="AF310" s="1521"/>
      <c r="AG310" s="1521"/>
      <c r="AH310" s="1521"/>
      <c r="AI310" s="1521"/>
      <c r="AJ310" s="1521"/>
      <c r="AK310" s="1521"/>
      <c r="AL310" s="1521"/>
      <c r="AM310" s="1521"/>
      <c r="AN310" s="1521"/>
      <c r="AO310" s="1521"/>
      <c r="AP310" s="1521"/>
      <c r="AQ310" s="1521"/>
      <c r="AR310" s="1521"/>
      <c r="AS310" s="1521"/>
      <c r="AT310" s="1521"/>
      <c r="AU310" s="1521"/>
      <c r="AV310" s="1521"/>
      <c r="AW310" s="1521"/>
      <c r="AX310" s="1521"/>
      <c r="AY310" s="1521"/>
      <c r="AZ310" s="1521"/>
      <c r="BA310" s="1521"/>
      <c r="BB310" s="1521"/>
      <c r="BC310" s="1521"/>
      <c r="BD310" s="1521"/>
      <c r="BE310" s="1100"/>
      <c r="BF310" s="1842"/>
      <c r="BG310" s="1843"/>
      <c r="BH310" s="1843"/>
      <c r="BI310" s="1843"/>
      <c r="BJ310" s="1843"/>
      <c r="BK310" s="1844"/>
      <c r="BL310" s="1851"/>
      <c r="BM310" s="1852"/>
      <c r="BN310" s="1852"/>
      <c r="BO310" s="1852"/>
      <c r="BP310" s="1852"/>
      <c r="BQ310" s="1852"/>
      <c r="BR310" s="1852"/>
      <c r="BS310" s="1852"/>
      <c r="BT310" s="1852"/>
      <c r="BU310" s="1852"/>
      <c r="BV310" s="1852"/>
      <c r="BW310" s="1852"/>
      <c r="BX310" s="1852"/>
      <c r="BY310" s="1852"/>
      <c r="BZ310" s="1852"/>
      <c r="CA310" s="1852"/>
      <c r="CB310" s="1852"/>
      <c r="CC310" s="1852"/>
      <c r="CD310" s="1852"/>
      <c r="CE310" s="1852"/>
      <c r="CF310" s="1852"/>
      <c r="CG310" s="1852"/>
      <c r="CH310" s="1852"/>
      <c r="CI310" s="1852"/>
      <c r="CJ310" s="1852"/>
      <c r="CK310" s="1852"/>
      <c r="CL310" s="1852"/>
      <c r="CM310" s="1852"/>
      <c r="CN310" s="1852"/>
      <c r="CO310" s="1852"/>
      <c r="CP310" s="1852"/>
      <c r="CQ310" s="1852"/>
      <c r="CR310" s="1852"/>
      <c r="CS310" s="1852"/>
      <c r="CT310" s="1852"/>
      <c r="CU310" s="1853"/>
      <c r="CV310" s="391"/>
      <c r="CW310" s="391"/>
      <c r="CX310" s="391"/>
      <c r="CY310" s="391"/>
      <c r="CZ310" s="391"/>
      <c r="DA310" s="345"/>
    </row>
    <row r="311" spans="2:105" ht="3" customHeight="1">
      <c r="B311" s="1016"/>
      <c r="C311" s="1016"/>
      <c r="D311" s="1733"/>
      <c r="E311" s="1733"/>
      <c r="F311" s="1733"/>
      <c r="G311" s="1733"/>
      <c r="H311" s="1733"/>
      <c r="I311" s="1733"/>
      <c r="J311" s="1733"/>
      <c r="K311" s="1733"/>
      <c r="L311" s="1733"/>
      <c r="M311" s="1733"/>
      <c r="N311" s="1733"/>
      <c r="O311" s="1064"/>
      <c r="P311" s="1065"/>
      <c r="Q311" s="1065"/>
      <c r="R311" s="1065"/>
      <c r="S311" s="1065"/>
      <c r="T311" s="1065"/>
      <c r="U311" s="1066"/>
      <c r="V311" s="1521"/>
      <c r="W311" s="1521"/>
      <c r="X311" s="1521"/>
      <c r="Y311" s="1521"/>
      <c r="Z311" s="1521"/>
      <c r="AA311" s="1521"/>
      <c r="AB311" s="1521"/>
      <c r="AC311" s="1521"/>
      <c r="AD311" s="1521"/>
      <c r="AE311" s="1521"/>
      <c r="AF311" s="1521"/>
      <c r="AG311" s="1521"/>
      <c r="AH311" s="1521"/>
      <c r="AI311" s="1521"/>
      <c r="AJ311" s="1521"/>
      <c r="AK311" s="1521"/>
      <c r="AL311" s="1521"/>
      <c r="AM311" s="1521"/>
      <c r="AN311" s="1521"/>
      <c r="AO311" s="1521"/>
      <c r="AP311" s="1521"/>
      <c r="AQ311" s="1521"/>
      <c r="AR311" s="1521"/>
      <c r="AS311" s="1521"/>
      <c r="AT311" s="1521"/>
      <c r="AU311" s="1521"/>
      <c r="AV311" s="1521"/>
      <c r="AW311" s="1521"/>
      <c r="AX311" s="1521"/>
      <c r="AY311" s="1521"/>
      <c r="AZ311" s="1521"/>
      <c r="BA311" s="1521"/>
      <c r="BB311" s="1521"/>
      <c r="BC311" s="1521"/>
      <c r="BD311" s="1521"/>
      <c r="BE311" s="1100"/>
      <c r="BF311" s="1842"/>
      <c r="BG311" s="1843"/>
      <c r="BH311" s="1843"/>
      <c r="BI311" s="1843"/>
      <c r="BJ311" s="1843"/>
      <c r="BK311" s="1844"/>
      <c r="BL311" s="1851"/>
      <c r="BM311" s="1852"/>
      <c r="BN311" s="1852"/>
      <c r="BO311" s="1852"/>
      <c r="BP311" s="1852"/>
      <c r="BQ311" s="1852"/>
      <c r="BR311" s="1852"/>
      <c r="BS311" s="1852"/>
      <c r="BT311" s="1852"/>
      <c r="BU311" s="1852"/>
      <c r="BV311" s="1852"/>
      <c r="BW311" s="1852"/>
      <c r="BX311" s="1852"/>
      <c r="BY311" s="1852"/>
      <c r="BZ311" s="1852"/>
      <c r="CA311" s="1852"/>
      <c r="CB311" s="1852"/>
      <c r="CC311" s="1852"/>
      <c r="CD311" s="1852"/>
      <c r="CE311" s="1852"/>
      <c r="CF311" s="1852"/>
      <c r="CG311" s="1852"/>
      <c r="CH311" s="1852"/>
      <c r="CI311" s="1852"/>
      <c r="CJ311" s="1852"/>
      <c r="CK311" s="1852"/>
      <c r="CL311" s="1852"/>
      <c r="CM311" s="1852"/>
      <c r="CN311" s="1852"/>
      <c r="CO311" s="1852"/>
      <c r="CP311" s="1852"/>
      <c r="CQ311" s="1852"/>
      <c r="CR311" s="1852"/>
      <c r="CS311" s="1852"/>
      <c r="CT311" s="1852"/>
      <c r="CU311" s="1853"/>
      <c r="CV311" s="391"/>
      <c r="CW311" s="391"/>
      <c r="CX311" s="391"/>
      <c r="CY311" s="391"/>
      <c r="CZ311" s="391"/>
      <c r="DA311" s="391"/>
    </row>
    <row r="312" spans="2:105" ht="3" customHeight="1">
      <c r="B312" s="1016"/>
      <c r="C312" s="1016"/>
      <c r="D312" s="1733"/>
      <c r="E312" s="1733"/>
      <c r="F312" s="1733"/>
      <c r="G312" s="1733"/>
      <c r="H312" s="1733"/>
      <c r="I312" s="1733"/>
      <c r="J312" s="1733"/>
      <c r="K312" s="1733"/>
      <c r="L312" s="1733"/>
      <c r="M312" s="1733"/>
      <c r="N312" s="1733"/>
      <c r="O312" s="1064"/>
      <c r="P312" s="1065"/>
      <c r="Q312" s="1065"/>
      <c r="R312" s="1065"/>
      <c r="S312" s="1065"/>
      <c r="T312" s="1065"/>
      <c r="U312" s="1066"/>
      <c r="V312" s="1521"/>
      <c r="W312" s="1521"/>
      <c r="X312" s="1521"/>
      <c r="Y312" s="1521"/>
      <c r="Z312" s="1521"/>
      <c r="AA312" s="1521"/>
      <c r="AB312" s="1521"/>
      <c r="AC312" s="1521"/>
      <c r="AD312" s="1521"/>
      <c r="AE312" s="1521"/>
      <c r="AF312" s="1521"/>
      <c r="AG312" s="1521"/>
      <c r="AH312" s="1521"/>
      <c r="AI312" s="1521"/>
      <c r="AJ312" s="1521"/>
      <c r="AK312" s="1521"/>
      <c r="AL312" s="1521"/>
      <c r="AM312" s="1521"/>
      <c r="AN312" s="1521"/>
      <c r="AO312" s="1521"/>
      <c r="AP312" s="1521"/>
      <c r="AQ312" s="1521"/>
      <c r="AR312" s="1521"/>
      <c r="AS312" s="1521"/>
      <c r="AT312" s="1521"/>
      <c r="AU312" s="1521"/>
      <c r="AV312" s="1521"/>
      <c r="AW312" s="1521"/>
      <c r="AX312" s="1521"/>
      <c r="AY312" s="1521"/>
      <c r="AZ312" s="1521"/>
      <c r="BA312" s="1521"/>
      <c r="BB312" s="1521"/>
      <c r="BC312" s="1521"/>
      <c r="BD312" s="1521"/>
      <c r="BE312" s="1100"/>
      <c r="BF312" s="1842"/>
      <c r="BG312" s="1843"/>
      <c r="BH312" s="1843"/>
      <c r="BI312" s="1843"/>
      <c r="BJ312" s="1843"/>
      <c r="BK312" s="1844"/>
      <c r="BL312" s="1851"/>
      <c r="BM312" s="1852"/>
      <c r="BN312" s="1852"/>
      <c r="BO312" s="1852"/>
      <c r="BP312" s="1852"/>
      <c r="BQ312" s="1852"/>
      <c r="BR312" s="1852"/>
      <c r="BS312" s="1852"/>
      <c r="BT312" s="1852"/>
      <c r="BU312" s="1852"/>
      <c r="BV312" s="1852"/>
      <c r="BW312" s="1852"/>
      <c r="BX312" s="1852"/>
      <c r="BY312" s="1852"/>
      <c r="BZ312" s="1852"/>
      <c r="CA312" s="1852"/>
      <c r="CB312" s="1852"/>
      <c r="CC312" s="1852"/>
      <c r="CD312" s="1852"/>
      <c r="CE312" s="1852"/>
      <c r="CF312" s="1852"/>
      <c r="CG312" s="1852"/>
      <c r="CH312" s="1852"/>
      <c r="CI312" s="1852"/>
      <c r="CJ312" s="1852"/>
      <c r="CK312" s="1852"/>
      <c r="CL312" s="1852"/>
      <c r="CM312" s="1852"/>
      <c r="CN312" s="1852"/>
      <c r="CO312" s="1852"/>
      <c r="CP312" s="1852"/>
      <c r="CQ312" s="1852"/>
      <c r="CR312" s="1852"/>
      <c r="CS312" s="1852"/>
      <c r="CT312" s="1852"/>
      <c r="CU312" s="1853"/>
      <c r="CV312" s="391"/>
      <c r="CW312" s="391"/>
      <c r="CX312" s="391"/>
      <c r="CY312" s="391"/>
      <c r="CZ312" s="391"/>
      <c r="DA312" s="391"/>
    </row>
    <row r="313" spans="2:105" ht="3" customHeight="1">
      <c r="B313" s="1016"/>
      <c r="C313" s="1016"/>
      <c r="D313" s="1733" t="s">
        <v>124</v>
      </c>
      <c r="E313" s="1733"/>
      <c r="F313" s="1857" t="str">
        <f>IF('計算シート（非表示）'!B337="","",'計算シート（非表示）'!B337)</f>
        <v/>
      </c>
      <c r="G313" s="1857"/>
      <c r="H313" s="1857"/>
      <c r="I313" s="1857"/>
      <c r="J313" s="1857"/>
      <c r="K313" s="1857"/>
      <c r="L313" s="1857"/>
      <c r="M313" s="1857"/>
      <c r="N313" s="1857"/>
      <c r="O313" s="1064"/>
      <c r="P313" s="1065"/>
      <c r="Q313" s="1065"/>
      <c r="R313" s="1065"/>
      <c r="S313" s="1065"/>
      <c r="T313" s="1065"/>
      <c r="U313" s="1066"/>
      <c r="V313" s="1521"/>
      <c r="W313" s="1521"/>
      <c r="X313" s="1521"/>
      <c r="Y313" s="1521"/>
      <c r="Z313" s="1521"/>
      <c r="AA313" s="1521"/>
      <c r="AB313" s="1521"/>
      <c r="AC313" s="1521"/>
      <c r="AD313" s="1521"/>
      <c r="AE313" s="1521"/>
      <c r="AF313" s="1521"/>
      <c r="AG313" s="1521"/>
      <c r="AH313" s="1521"/>
      <c r="AI313" s="1521"/>
      <c r="AJ313" s="1521"/>
      <c r="AK313" s="1521"/>
      <c r="AL313" s="1521"/>
      <c r="AM313" s="1521"/>
      <c r="AN313" s="1521"/>
      <c r="AO313" s="1521"/>
      <c r="AP313" s="1521"/>
      <c r="AQ313" s="1521"/>
      <c r="AR313" s="1521"/>
      <c r="AS313" s="1521"/>
      <c r="AT313" s="1521"/>
      <c r="AU313" s="1521"/>
      <c r="AV313" s="1521"/>
      <c r="AW313" s="1521"/>
      <c r="AX313" s="1521"/>
      <c r="AY313" s="1521"/>
      <c r="AZ313" s="1521"/>
      <c r="BA313" s="1521"/>
      <c r="BB313" s="1521"/>
      <c r="BC313" s="1521"/>
      <c r="BD313" s="1521"/>
      <c r="BE313" s="1100"/>
      <c r="BF313" s="1842"/>
      <c r="BG313" s="1843"/>
      <c r="BH313" s="1843"/>
      <c r="BI313" s="1843"/>
      <c r="BJ313" s="1843"/>
      <c r="BK313" s="1844"/>
      <c r="BL313" s="1851"/>
      <c r="BM313" s="1852"/>
      <c r="BN313" s="1852"/>
      <c r="BO313" s="1852"/>
      <c r="BP313" s="1852"/>
      <c r="BQ313" s="1852"/>
      <c r="BR313" s="1852"/>
      <c r="BS313" s="1852"/>
      <c r="BT313" s="1852"/>
      <c r="BU313" s="1852"/>
      <c r="BV313" s="1852"/>
      <c r="BW313" s="1852"/>
      <c r="BX313" s="1852"/>
      <c r="BY313" s="1852"/>
      <c r="BZ313" s="1852"/>
      <c r="CA313" s="1852"/>
      <c r="CB313" s="1852"/>
      <c r="CC313" s="1852"/>
      <c r="CD313" s="1852"/>
      <c r="CE313" s="1852"/>
      <c r="CF313" s="1852"/>
      <c r="CG313" s="1852"/>
      <c r="CH313" s="1852"/>
      <c r="CI313" s="1852"/>
      <c r="CJ313" s="1852"/>
      <c r="CK313" s="1852"/>
      <c r="CL313" s="1852"/>
      <c r="CM313" s="1852"/>
      <c r="CN313" s="1852"/>
      <c r="CO313" s="1852"/>
      <c r="CP313" s="1852"/>
      <c r="CQ313" s="1852"/>
      <c r="CR313" s="1852"/>
      <c r="CS313" s="1852"/>
      <c r="CT313" s="1852"/>
      <c r="CU313" s="1853"/>
      <c r="DA313" s="391"/>
    </row>
    <row r="314" spans="2:105" ht="3" customHeight="1">
      <c r="B314" s="1016"/>
      <c r="C314" s="1016"/>
      <c r="D314" s="1733"/>
      <c r="E314" s="1733"/>
      <c r="F314" s="1857"/>
      <c r="G314" s="1857"/>
      <c r="H314" s="1857"/>
      <c r="I314" s="1857"/>
      <c r="J314" s="1857"/>
      <c r="K314" s="1857"/>
      <c r="L314" s="1857"/>
      <c r="M314" s="1857"/>
      <c r="N314" s="1857"/>
      <c r="O314" s="1064"/>
      <c r="P314" s="1065"/>
      <c r="Q314" s="1065"/>
      <c r="R314" s="1065"/>
      <c r="S314" s="1065"/>
      <c r="T314" s="1065"/>
      <c r="U314" s="1066"/>
      <c r="V314" s="1521"/>
      <c r="W314" s="1521"/>
      <c r="X314" s="1521"/>
      <c r="Y314" s="1521"/>
      <c r="Z314" s="1521"/>
      <c r="AA314" s="1521"/>
      <c r="AB314" s="1521"/>
      <c r="AC314" s="1521"/>
      <c r="AD314" s="1521"/>
      <c r="AE314" s="1521"/>
      <c r="AF314" s="1521"/>
      <c r="AG314" s="1521"/>
      <c r="AH314" s="1521"/>
      <c r="AI314" s="1521"/>
      <c r="AJ314" s="1521"/>
      <c r="AK314" s="1521"/>
      <c r="AL314" s="1521"/>
      <c r="AM314" s="1521"/>
      <c r="AN314" s="1521"/>
      <c r="AO314" s="1521"/>
      <c r="AP314" s="1521"/>
      <c r="AQ314" s="1521"/>
      <c r="AR314" s="1521"/>
      <c r="AS314" s="1521"/>
      <c r="AT314" s="1521"/>
      <c r="AU314" s="1521"/>
      <c r="AV314" s="1521"/>
      <c r="AW314" s="1521"/>
      <c r="AX314" s="1521"/>
      <c r="AY314" s="1521"/>
      <c r="AZ314" s="1521"/>
      <c r="BA314" s="1521"/>
      <c r="BB314" s="1521"/>
      <c r="BC314" s="1521"/>
      <c r="BD314" s="1521"/>
      <c r="BE314" s="1100"/>
      <c r="BF314" s="1842"/>
      <c r="BG314" s="1843"/>
      <c r="BH314" s="1843"/>
      <c r="BI314" s="1843"/>
      <c r="BJ314" s="1843"/>
      <c r="BK314" s="1844"/>
      <c r="BL314" s="1851"/>
      <c r="BM314" s="1852"/>
      <c r="BN314" s="1852"/>
      <c r="BO314" s="1852"/>
      <c r="BP314" s="1852"/>
      <c r="BQ314" s="1852"/>
      <c r="BR314" s="1852"/>
      <c r="BS314" s="1852"/>
      <c r="BT314" s="1852"/>
      <c r="BU314" s="1852"/>
      <c r="BV314" s="1852"/>
      <c r="BW314" s="1852"/>
      <c r="BX314" s="1852"/>
      <c r="BY314" s="1852"/>
      <c r="BZ314" s="1852"/>
      <c r="CA314" s="1852"/>
      <c r="CB314" s="1852"/>
      <c r="CC314" s="1852"/>
      <c r="CD314" s="1852"/>
      <c r="CE314" s="1852"/>
      <c r="CF314" s="1852"/>
      <c r="CG314" s="1852"/>
      <c r="CH314" s="1852"/>
      <c r="CI314" s="1852"/>
      <c r="CJ314" s="1852"/>
      <c r="CK314" s="1852"/>
      <c r="CL314" s="1852"/>
      <c r="CM314" s="1852"/>
      <c r="CN314" s="1852"/>
      <c r="CO314" s="1852"/>
      <c r="CP314" s="1852"/>
      <c r="CQ314" s="1852"/>
      <c r="CR314" s="1852"/>
      <c r="CS314" s="1852"/>
      <c r="CT314" s="1852"/>
      <c r="CU314" s="1853"/>
      <c r="DA314" s="391"/>
    </row>
    <row r="315" spans="2:105" ht="3" customHeight="1">
      <c r="B315" s="1016"/>
      <c r="C315" s="1016"/>
      <c r="D315" s="1733"/>
      <c r="E315" s="1733"/>
      <c r="F315" s="1857"/>
      <c r="G315" s="1857"/>
      <c r="H315" s="1857"/>
      <c r="I315" s="1857"/>
      <c r="J315" s="1857"/>
      <c r="K315" s="1857"/>
      <c r="L315" s="1857"/>
      <c r="M315" s="1857"/>
      <c r="N315" s="1857"/>
      <c r="O315" s="1064"/>
      <c r="P315" s="1065"/>
      <c r="Q315" s="1065"/>
      <c r="R315" s="1065"/>
      <c r="S315" s="1065"/>
      <c r="T315" s="1065"/>
      <c r="U315" s="1066"/>
      <c r="V315" s="1858"/>
      <c r="W315" s="1858"/>
      <c r="X315" s="1808"/>
      <c r="Y315" s="1807"/>
      <c r="Z315" s="1858"/>
      <c r="AA315" s="1808"/>
      <c r="AB315" s="1807"/>
      <c r="AC315" s="1858"/>
      <c r="AD315" s="1808"/>
      <c r="AE315" s="1807"/>
      <c r="AF315" s="1858"/>
      <c r="AG315" s="1859"/>
      <c r="AH315" s="1858"/>
      <c r="AI315" s="1858"/>
      <c r="AJ315" s="1808"/>
      <c r="AK315" s="1807"/>
      <c r="AL315" s="1858"/>
      <c r="AM315" s="1808"/>
      <c r="AN315" s="1807"/>
      <c r="AO315" s="1858"/>
      <c r="AP315" s="1808"/>
      <c r="AQ315" s="1807"/>
      <c r="AR315" s="1858"/>
      <c r="AS315" s="1859"/>
      <c r="AT315" s="1858"/>
      <c r="AU315" s="1858"/>
      <c r="AV315" s="1808"/>
      <c r="AW315" s="1807"/>
      <c r="AX315" s="1858"/>
      <c r="AY315" s="1808"/>
      <c r="AZ315" s="349"/>
      <c r="BA315" s="345"/>
      <c r="BB315" s="346"/>
      <c r="BC315" s="349"/>
      <c r="BD315" s="345"/>
      <c r="BE315" s="345"/>
      <c r="BF315" s="1842"/>
      <c r="BG315" s="1843"/>
      <c r="BH315" s="1843"/>
      <c r="BI315" s="1843"/>
      <c r="BJ315" s="1843"/>
      <c r="BK315" s="1844"/>
      <c r="BL315" s="1851"/>
      <c r="BM315" s="1852"/>
      <c r="BN315" s="1852"/>
      <c r="BO315" s="1852"/>
      <c r="BP315" s="1852"/>
      <c r="BQ315" s="1852"/>
      <c r="BR315" s="1852"/>
      <c r="BS315" s="1852"/>
      <c r="BT315" s="1852"/>
      <c r="BU315" s="1852"/>
      <c r="BV315" s="1852"/>
      <c r="BW315" s="1852"/>
      <c r="BX315" s="1852"/>
      <c r="BY315" s="1852"/>
      <c r="BZ315" s="1852"/>
      <c r="CA315" s="1852"/>
      <c r="CB315" s="1852"/>
      <c r="CC315" s="1852"/>
      <c r="CD315" s="1852"/>
      <c r="CE315" s="1852"/>
      <c r="CF315" s="1852"/>
      <c r="CG315" s="1852"/>
      <c r="CH315" s="1852"/>
      <c r="CI315" s="1852"/>
      <c r="CJ315" s="1852"/>
      <c r="CK315" s="1852"/>
      <c r="CL315" s="1852"/>
      <c r="CM315" s="1852"/>
      <c r="CN315" s="1852"/>
      <c r="CO315" s="1852"/>
      <c r="CP315" s="1852"/>
      <c r="CQ315" s="1852"/>
      <c r="CR315" s="1852"/>
      <c r="CS315" s="1852"/>
      <c r="CT315" s="1852"/>
      <c r="CU315" s="1853"/>
      <c r="DA315" s="391"/>
    </row>
    <row r="316" spans="2:105" ht="3" customHeight="1">
      <c r="B316" s="1016"/>
      <c r="C316" s="1016"/>
      <c r="D316" s="1733"/>
      <c r="E316" s="1733"/>
      <c r="F316" s="1857"/>
      <c r="G316" s="1857"/>
      <c r="H316" s="1857"/>
      <c r="I316" s="1857"/>
      <c r="J316" s="1857"/>
      <c r="K316" s="1857"/>
      <c r="L316" s="1857"/>
      <c r="M316" s="1857"/>
      <c r="N316" s="1857"/>
      <c r="O316" s="1064"/>
      <c r="P316" s="1065"/>
      <c r="Q316" s="1065"/>
      <c r="R316" s="1065"/>
      <c r="S316" s="1065"/>
      <c r="T316" s="1065"/>
      <c r="U316" s="1066"/>
      <c r="V316" s="1858"/>
      <c r="W316" s="1858"/>
      <c r="X316" s="1808"/>
      <c r="Y316" s="1807"/>
      <c r="Z316" s="1858"/>
      <c r="AA316" s="1808"/>
      <c r="AB316" s="1807"/>
      <c r="AC316" s="1858"/>
      <c r="AD316" s="1808"/>
      <c r="AE316" s="1807"/>
      <c r="AF316" s="1858"/>
      <c r="AG316" s="1859"/>
      <c r="AH316" s="1858"/>
      <c r="AI316" s="1858"/>
      <c r="AJ316" s="1808"/>
      <c r="AK316" s="1807"/>
      <c r="AL316" s="1858"/>
      <c r="AM316" s="1808"/>
      <c r="AN316" s="1807"/>
      <c r="AO316" s="1858"/>
      <c r="AP316" s="1808"/>
      <c r="AQ316" s="1807"/>
      <c r="AR316" s="1858"/>
      <c r="AS316" s="1859"/>
      <c r="AT316" s="1858"/>
      <c r="AU316" s="1858"/>
      <c r="AV316" s="1808"/>
      <c r="AW316" s="1807"/>
      <c r="AX316" s="1858"/>
      <c r="AY316" s="1808"/>
      <c r="AZ316" s="349"/>
      <c r="BA316" s="345"/>
      <c r="BB316" s="346"/>
      <c r="BC316" s="349"/>
      <c r="BD316" s="345"/>
      <c r="BE316" s="345"/>
      <c r="BF316" s="1842"/>
      <c r="BG316" s="1843"/>
      <c r="BH316" s="1843"/>
      <c r="BI316" s="1843"/>
      <c r="BJ316" s="1843"/>
      <c r="BK316" s="1844"/>
      <c r="BL316" s="1851"/>
      <c r="BM316" s="1852"/>
      <c r="BN316" s="1852"/>
      <c r="BO316" s="1852"/>
      <c r="BP316" s="1852"/>
      <c r="BQ316" s="1852"/>
      <c r="BR316" s="1852"/>
      <c r="BS316" s="1852"/>
      <c r="BT316" s="1852"/>
      <c r="BU316" s="1852"/>
      <c r="BV316" s="1852"/>
      <c r="BW316" s="1852"/>
      <c r="BX316" s="1852"/>
      <c r="BY316" s="1852"/>
      <c r="BZ316" s="1852"/>
      <c r="CA316" s="1852"/>
      <c r="CB316" s="1852"/>
      <c r="CC316" s="1852"/>
      <c r="CD316" s="1852"/>
      <c r="CE316" s="1852"/>
      <c r="CF316" s="1852"/>
      <c r="CG316" s="1852"/>
      <c r="CH316" s="1852"/>
      <c r="CI316" s="1852"/>
      <c r="CJ316" s="1852"/>
      <c r="CK316" s="1852"/>
      <c r="CL316" s="1852"/>
      <c r="CM316" s="1852"/>
      <c r="CN316" s="1852"/>
      <c r="CO316" s="1852"/>
      <c r="CP316" s="1852"/>
      <c r="CQ316" s="1852"/>
      <c r="CR316" s="1852"/>
      <c r="CS316" s="1852"/>
      <c r="CT316" s="1852"/>
      <c r="CU316" s="1853"/>
      <c r="DA316" s="391"/>
    </row>
    <row r="317" spans="2:105" ht="3" customHeight="1">
      <c r="B317" s="1016"/>
      <c r="C317" s="1016"/>
      <c r="D317" s="1733"/>
      <c r="E317" s="1733"/>
      <c r="F317" s="1857"/>
      <c r="G317" s="1857"/>
      <c r="H317" s="1857"/>
      <c r="I317" s="1857"/>
      <c r="J317" s="1857"/>
      <c r="K317" s="1857"/>
      <c r="L317" s="1857"/>
      <c r="M317" s="1857"/>
      <c r="N317" s="1857"/>
      <c r="O317" s="1064"/>
      <c r="P317" s="1065"/>
      <c r="Q317" s="1065"/>
      <c r="R317" s="1065"/>
      <c r="S317" s="1065"/>
      <c r="T317" s="1065"/>
      <c r="U317" s="1066"/>
      <c r="V317" s="1797"/>
      <c r="W317" s="1797"/>
      <c r="X317" s="1798"/>
      <c r="Y317" s="1796"/>
      <c r="Z317" s="1797"/>
      <c r="AA317" s="1798"/>
      <c r="AB317" s="1796"/>
      <c r="AC317" s="1797"/>
      <c r="AD317" s="1798"/>
      <c r="AE317" s="1796"/>
      <c r="AF317" s="1797"/>
      <c r="AG317" s="1860"/>
      <c r="AH317" s="1797"/>
      <c r="AI317" s="1797"/>
      <c r="AJ317" s="1798"/>
      <c r="AK317" s="1796"/>
      <c r="AL317" s="1797"/>
      <c r="AM317" s="1798"/>
      <c r="AN317" s="1796"/>
      <c r="AO317" s="1797"/>
      <c r="AP317" s="1798"/>
      <c r="AQ317" s="1796"/>
      <c r="AR317" s="1797"/>
      <c r="AS317" s="1860"/>
      <c r="AT317" s="1797"/>
      <c r="AU317" s="1797"/>
      <c r="AV317" s="1798"/>
      <c r="AW317" s="1796"/>
      <c r="AX317" s="1797"/>
      <c r="AY317" s="1798"/>
      <c r="AZ317" s="350"/>
      <c r="BA317" s="347"/>
      <c r="BB317" s="348"/>
      <c r="BC317" s="350"/>
      <c r="BD317" s="347"/>
      <c r="BE317" s="347"/>
      <c r="BF317" s="1845"/>
      <c r="BG317" s="1846"/>
      <c r="BH317" s="1846"/>
      <c r="BI317" s="1846"/>
      <c r="BJ317" s="1846"/>
      <c r="BK317" s="1847"/>
      <c r="BL317" s="1854"/>
      <c r="BM317" s="1855"/>
      <c r="BN317" s="1855"/>
      <c r="BO317" s="1855"/>
      <c r="BP317" s="1855"/>
      <c r="BQ317" s="1855"/>
      <c r="BR317" s="1855"/>
      <c r="BS317" s="1855"/>
      <c r="BT317" s="1855"/>
      <c r="BU317" s="1855"/>
      <c r="BV317" s="1855"/>
      <c r="BW317" s="1855"/>
      <c r="BX317" s="1855"/>
      <c r="BY317" s="1855"/>
      <c r="BZ317" s="1855"/>
      <c r="CA317" s="1855"/>
      <c r="CB317" s="1855"/>
      <c r="CC317" s="1855"/>
      <c r="CD317" s="1855"/>
      <c r="CE317" s="1855"/>
      <c r="CF317" s="1855"/>
      <c r="CG317" s="1855"/>
      <c r="CH317" s="1855"/>
      <c r="CI317" s="1855"/>
      <c r="CJ317" s="1855"/>
      <c r="CK317" s="1855"/>
      <c r="CL317" s="1855"/>
      <c r="CM317" s="1855"/>
      <c r="CN317" s="1855"/>
      <c r="CO317" s="1855"/>
      <c r="CP317" s="1855"/>
      <c r="CQ317" s="1855"/>
      <c r="CR317" s="1855"/>
      <c r="CS317" s="1855"/>
      <c r="CT317" s="1855"/>
      <c r="CU317" s="1856"/>
    </row>
    <row r="318" spans="2:105" ht="3" customHeight="1">
      <c r="B318" s="1016">
        <v>3</v>
      </c>
      <c r="C318" s="1016"/>
      <c r="D318" s="1733" t="s">
        <v>643</v>
      </c>
      <c r="E318" s="1733"/>
      <c r="F318" s="1733"/>
      <c r="G318" s="1733"/>
      <c r="H318" s="1733"/>
      <c r="I318" s="1733"/>
      <c r="J318" s="1733"/>
      <c r="K318" s="1733"/>
      <c r="L318" s="1733"/>
      <c r="M318" s="1733"/>
      <c r="N318" s="1733"/>
      <c r="O318" s="1064" t="s">
        <v>641</v>
      </c>
      <c r="P318" s="1065"/>
      <c r="Q318" s="1065"/>
      <c r="R318" s="1065"/>
      <c r="S318" s="1065"/>
      <c r="T318" s="1065"/>
      <c r="U318" s="1066"/>
      <c r="V318" s="1520" t="str">
        <f>IF($F323="","",VLOOKUP($F323,入力シート!$F$147:$AV$162,32,FALSE))</f>
        <v/>
      </c>
      <c r="W318" s="1520"/>
      <c r="X318" s="1520"/>
      <c r="Y318" s="1520" t="str">
        <f>IF($F323="","",VLOOKUP($F323,入力シート!$F$147:$AV$162,33,FALSE))</f>
        <v/>
      </c>
      <c r="Z318" s="1520"/>
      <c r="AA318" s="1520"/>
      <c r="AB318" s="1520" t="str">
        <f>IF($F323="","",VLOOKUP($F323,入力シート!$F$147:$AV$162,34,FALSE))</f>
        <v/>
      </c>
      <c r="AC318" s="1520"/>
      <c r="AD318" s="1520"/>
      <c r="AE318" s="1520" t="str">
        <f>IF($F323="","",VLOOKUP($F323,入力シート!$F$147:$AV$162,35,FALSE))</f>
        <v/>
      </c>
      <c r="AF318" s="1520"/>
      <c r="AG318" s="1520"/>
      <c r="AH318" s="1520" t="str">
        <f>IF($F323="","",VLOOKUP($F323,入力シート!$F$147:$AV$162,36,FALSE))</f>
        <v/>
      </c>
      <c r="AI318" s="1520"/>
      <c r="AJ318" s="1520"/>
      <c r="AK318" s="1520" t="str">
        <f>IF($F323="","",VLOOKUP($F323,入力シート!$F$147:$AV$162,37,FALSE))</f>
        <v/>
      </c>
      <c r="AL318" s="1520"/>
      <c r="AM318" s="1520"/>
      <c r="AN318" s="1520" t="str">
        <f>IF($F323="","",VLOOKUP($F323,入力シート!$F$147:$AV$162,38,FALSE))</f>
        <v/>
      </c>
      <c r="AO318" s="1520"/>
      <c r="AP318" s="1520"/>
      <c r="AQ318" s="1520" t="str">
        <f>IF($F323="","",VLOOKUP($F323,入力シート!$F$147:$AV$162,39,FALSE))</f>
        <v/>
      </c>
      <c r="AR318" s="1520"/>
      <c r="AS318" s="1520"/>
      <c r="AT318" s="1520" t="str">
        <f>IF($F323="","",VLOOKUP($F323,入力シート!$F$147:$AV$162,40,FALSE))</f>
        <v/>
      </c>
      <c r="AU318" s="1520"/>
      <c r="AV318" s="1520"/>
      <c r="AW318" s="1520" t="str">
        <f>IF($F323="","",VLOOKUP($F323,入力シート!$F$147:$AV$162,41,FALSE))</f>
        <v/>
      </c>
      <c r="AX318" s="1520"/>
      <c r="AY318" s="1520"/>
      <c r="AZ318" s="1520" t="str">
        <f>IF($F323="","",VLOOKUP($F323,入力シート!$F$147:$AV$162,42,FALSE))</f>
        <v/>
      </c>
      <c r="BA318" s="1520"/>
      <c r="BB318" s="1520"/>
      <c r="BC318" s="1520" t="str">
        <f>IF($F323="","",VLOOKUP($F323,入力シート!$F$147:$AV$162,43,FALSE))</f>
        <v/>
      </c>
      <c r="BD318" s="1520"/>
      <c r="BE318" s="1098"/>
      <c r="BF318" s="1839" t="s">
        <v>123</v>
      </c>
      <c r="BG318" s="1840"/>
      <c r="BH318" s="1840"/>
      <c r="BI318" s="1840"/>
      <c r="BJ318" s="1840"/>
      <c r="BK318" s="1841"/>
      <c r="BL318" s="1848" t="str">
        <f>IF('計算シート（非表示）'!C338="","",'計算シート（非表示）'!C338)</f>
        <v/>
      </c>
      <c r="BM318" s="1849"/>
      <c r="BN318" s="1849"/>
      <c r="BO318" s="1849"/>
      <c r="BP318" s="1849"/>
      <c r="BQ318" s="1849"/>
      <c r="BR318" s="1849"/>
      <c r="BS318" s="1849"/>
      <c r="BT318" s="1849"/>
      <c r="BU318" s="1849"/>
      <c r="BV318" s="1849"/>
      <c r="BW318" s="1849"/>
      <c r="BX318" s="1849"/>
      <c r="BY318" s="1849"/>
      <c r="BZ318" s="1849"/>
      <c r="CA318" s="1849"/>
      <c r="CB318" s="1849"/>
      <c r="CC318" s="1849"/>
      <c r="CD318" s="1849"/>
      <c r="CE318" s="1849"/>
      <c r="CF318" s="1849"/>
      <c r="CG318" s="1849"/>
      <c r="CH318" s="1849"/>
      <c r="CI318" s="1849"/>
      <c r="CJ318" s="1849"/>
      <c r="CK318" s="1849"/>
      <c r="CL318" s="1849"/>
      <c r="CM318" s="1849"/>
      <c r="CN318" s="1849"/>
      <c r="CO318" s="1849"/>
      <c r="CP318" s="1849"/>
      <c r="CQ318" s="1849"/>
      <c r="CR318" s="1849"/>
      <c r="CS318" s="1849"/>
      <c r="CT318" s="1849"/>
      <c r="CU318" s="1850"/>
    </row>
    <row r="319" spans="2:105" ht="3" customHeight="1">
      <c r="B319" s="1016"/>
      <c r="C319" s="1016"/>
      <c r="D319" s="1733"/>
      <c r="E319" s="1733"/>
      <c r="F319" s="1733"/>
      <c r="G319" s="1733"/>
      <c r="H319" s="1733"/>
      <c r="I319" s="1733"/>
      <c r="J319" s="1733"/>
      <c r="K319" s="1733"/>
      <c r="L319" s="1733"/>
      <c r="M319" s="1733"/>
      <c r="N319" s="1733"/>
      <c r="O319" s="1064"/>
      <c r="P319" s="1065"/>
      <c r="Q319" s="1065"/>
      <c r="R319" s="1065"/>
      <c r="S319" s="1065"/>
      <c r="T319" s="1065"/>
      <c r="U319" s="1066"/>
      <c r="V319" s="1521"/>
      <c r="W319" s="1521"/>
      <c r="X319" s="1521"/>
      <c r="Y319" s="1521"/>
      <c r="Z319" s="1521"/>
      <c r="AA319" s="1521"/>
      <c r="AB319" s="1521"/>
      <c r="AC319" s="1521"/>
      <c r="AD319" s="1521"/>
      <c r="AE319" s="1521"/>
      <c r="AF319" s="1521"/>
      <c r="AG319" s="1521"/>
      <c r="AH319" s="1521"/>
      <c r="AI319" s="1521"/>
      <c r="AJ319" s="1521"/>
      <c r="AK319" s="1521"/>
      <c r="AL319" s="1521"/>
      <c r="AM319" s="1521"/>
      <c r="AN319" s="1521"/>
      <c r="AO319" s="1521"/>
      <c r="AP319" s="1521"/>
      <c r="AQ319" s="1521"/>
      <c r="AR319" s="1521"/>
      <c r="AS319" s="1521"/>
      <c r="AT319" s="1521"/>
      <c r="AU319" s="1521"/>
      <c r="AV319" s="1521"/>
      <c r="AW319" s="1521"/>
      <c r="AX319" s="1521"/>
      <c r="AY319" s="1521"/>
      <c r="AZ319" s="1521"/>
      <c r="BA319" s="1521"/>
      <c r="BB319" s="1521"/>
      <c r="BC319" s="1521"/>
      <c r="BD319" s="1521"/>
      <c r="BE319" s="1100"/>
      <c r="BF319" s="1842"/>
      <c r="BG319" s="1843"/>
      <c r="BH319" s="1843"/>
      <c r="BI319" s="1843"/>
      <c r="BJ319" s="1843"/>
      <c r="BK319" s="1844"/>
      <c r="BL319" s="1851"/>
      <c r="BM319" s="1852"/>
      <c r="BN319" s="1852"/>
      <c r="BO319" s="1852"/>
      <c r="BP319" s="1852"/>
      <c r="BQ319" s="1852"/>
      <c r="BR319" s="1852"/>
      <c r="BS319" s="1852"/>
      <c r="BT319" s="1852"/>
      <c r="BU319" s="1852"/>
      <c r="BV319" s="1852"/>
      <c r="BW319" s="1852"/>
      <c r="BX319" s="1852"/>
      <c r="BY319" s="1852"/>
      <c r="BZ319" s="1852"/>
      <c r="CA319" s="1852"/>
      <c r="CB319" s="1852"/>
      <c r="CC319" s="1852"/>
      <c r="CD319" s="1852"/>
      <c r="CE319" s="1852"/>
      <c r="CF319" s="1852"/>
      <c r="CG319" s="1852"/>
      <c r="CH319" s="1852"/>
      <c r="CI319" s="1852"/>
      <c r="CJ319" s="1852"/>
      <c r="CK319" s="1852"/>
      <c r="CL319" s="1852"/>
      <c r="CM319" s="1852"/>
      <c r="CN319" s="1852"/>
      <c r="CO319" s="1852"/>
      <c r="CP319" s="1852"/>
      <c r="CQ319" s="1852"/>
      <c r="CR319" s="1852"/>
      <c r="CS319" s="1852"/>
      <c r="CT319" s="1852"/>
      <c r="CU319" s="1853"/>
    </row>
    <row r="320" spans="2:105" ht="3" customHeight="1">
      <c r="B320" s="1016"/>
      <c r="C320" s="1016"/>
      <c r="D320" s="1733"/>
      <c r="E320" s="1733"/>
      <c r="F320" s="1733"/>
      <c r="G320" s="1733"/>
      <c r="H320" s="1733"/>
      <c r="I320" s="1733"/>
      <c r="J320" s="1733"/>
      <c r="K320" s="1733"/>
      <c r="L320" s="1733"/>
      <c r="M320" s="1733"/>
      <c r="N320" s="1733"/>
      <c r="O320" s="1064"/>
      <c r="P320" s="1065"/>
      <c r="Q320" s="1065"/>
      <c r="R320" s="1065"/>
      <c r="S320" s="1065"/>
      <c r="T320" s="1065"/>
      <c r="U320" s="1066"/>
      <c r="V320" s="1521"/>
      <c r="W320" s="1521"/>
      <c r="X320" s="1521"/>
      <c r="Y320" s="1521"/>
      <c r="Z320" s="1521"/>
      <c r="AA320" s="1521"/>
      <c r="AB320" s="1521"/>
      <c r="AC320" s="1521"/>
      <c r="AD320" s="1521"/>
      <c r="AE320" s="1521"/>
      <c r="AF320" s="1521"/>
      <c r="AG320" s="1521"/>
      <c r="AH320" s="1521"/>
      <c r="AI320" s="1521"/>
      <c r="AJ320" s="1521"/>
      <c r="AK320" s="1521"/>
      <c r="AL320" s="1521"/>
      <c r="AM320" s="1521"/>
      <c r="AN320" s="1521"/>
      <c r="AO320" s="1521"/>
      <c r="AP320" s="1521"/>
      <c r="AQ320" s="1521"/>
      <c r="AR320" s="1521"/>
      <c r="AS320" s="1521"/>
      <c r="AT320" s="1521"/>
      <c r="AU320" s="1521"/>
      <c r="AV320" s="1521"/>
      <c r="AW320" s="1521"/>
      <c r="AX320" s="1521"/>
      <c r="AY320" s="1521"/>
      <c r="AZ320" s="1521"/>
      <c r="BA320" s="1521"/>
      <c r="BB320" s="1521"/>
      <c r="BC320" s="1521"/>
      <c r="BD320" s="1521"/>
      <c r="BE320" s="1100"/>
      <c r="BF320" s="1842"/>
      <c r="BG320" s="1843"/>
      <c r="BH320" s="1843"/>
      <c r="BI320" s="1843"/>
      <c r="BJ320" s="1843"/>
      <c r="BK320" s="1844"/>
      <c r="BL320" s="1851"/>
      <c r="BM320" s="1852"/>
      <c r="BN320" s="1852"/>
      <c r="BO320" s="1852"/>
      <c r="BP320" s="1852"/>
      <c r="BQ320" s="1852"/>
      <c r="BR320" s="1852"/>
      <c r="BS320" s="1852"/>
      <c r="BT320" s="1852"/>
      <c r="BU320" s="1852"/>
      <c r="BV320" s="1852"/>
      <c r="BW320" s="1852"/>
      <c r="BX320" s="1852"/>
      <c r="BY320" s="1852"/>
      <c r="BZ320" s="1852"/>
      <c r="CA320" s="1852"/>
      <c r="CB320" s="1852"/>
      <c r="CC320" s="1852"/>
      <c r="CD320" s="1852"/>
      <c r="CE320" s="1852"/>
      <c r="CF320" s="1852"/>
      <c r="CG320" s="1852"/>
      <c r="CH320" s="1852"/>
      <c r="CI320" s="1852"/>
      <c r="CJ320" s="1852"/>
      <c r="CK320" s="1852"/>
      <c r="CL320" s="1852"/>
      <c r="CM320" s="1852"/>
      <c r="CN320" s="1852"/>
      <c r="CO320" s="1852"/>
      <c r="CP320" s="1852"/>
      <c r="CQ320" s="1852"/>
      <c r="CR320" s="1852"/>
      <c r="CS320" s="1852"/>
      <c r="CT320" s="1852"/>
      <c r="CU320" s="1853"/>
    </row>
    <row r="321" spans="2:99" ht="3" customHeight="1">
      <c r="B321" s="1016"/>
      <c r="C321" s="1016"/>
      <c r="D321" s="1733"/>
      <c r="E321" s="1733"/>
      <c r="F321" s="1733"/>
      <c r="G321" s="1733"/>
      <c r="H321" s="1733"/>
      <c r="I321" s="1733"/>
      <c r="J321" s="1733"/>
      <c r="K321" s="1733"/>
      <c r="L321" s="1733"/>
      <c r="M321" s="1733"/>
      <c r="N321" s="1733"/>
      <c r="O321" s="1064"/>
      <c r="P321" s="1065"/>
      <c r="Q321" s="1065"/>
      <c r="R321" s="1065"/>
      <c r="S321" s="1065"/>
      <c r="T321" s="1065"/>
      <c r="U321" s="1066"/>
      <c r="V321" s="1521"/>
      <c r="W321" s="1521"/>
      <c r="X321" s="1521"/>
      <c r="Y321" s="1521"/>
      <c r="Z321" s="1521"/>
      <c r="AA321" s="1521"/>
      <c r="AB321" s="1521"/>
      <c r="AC321" s="1521"/>
      <c r="AD321" s="1521"/>
      <c r="AE321" s="1521"/>
      <c r="AF321" s="1521"/>
      <c r="AG321" s="1521"/>
      <c r="AH321" s="1521"/>
      <c r="AI321" s="1521"/>
      <c r="AJ321" s="1521"/>
      <c r="AK321" s="1521"/>
      <c r="AL321" s="1521"/>
      <c r="AM321" s="1521"/>
      <c r="AN321" s="1521"/>
      <c r="AO321" s="1521"/>
      <c r="AP321" s="1521"/>
      <c r="AQ321" s="1521"/>
      <c r="AR321" s="1521"/>
      <c r="AS321" s="1521"/>
      <c r="AT321" s="1521"/>
      <c r="AU321" s="1521"/>
      <c r="AV321" s="1521"/>
      <c r="AW321" s="1521"/>
      <c r="AX321" s="1521"/>
      <c r="AY321" s="1521"/>
      <c r="AZ321" s="1521"/>
      <c r="BA321" s="1521"/>
      <c r="BB321" s="1521"/>
      <c r="BC321" s="1521"/>
      <c r="BD321" s="1521"/>
      <c r="BE321" s="1100"/>
      <c r="BF321" s="1842"/>
      <c r="BG321" s="1843"/>
      <c r="BH321" s="1843"/>
      <c r="BI321" s="1843"/>
      <c r="BJ321" s="1843"/>
      <c r="BK321" s="1844"/>
      <c r="BL321" s="1851"/>
      <c r="BM321" s="1852"/>
      <c r="BN321" s="1852"/>
      <c r="BO321" s="1852"/>
      <c r="BP321" s="1852"/>
      <c r="BQ321" s="1852"/>
      <c r="BR321" s="1852"/>
      <c r="BS321" s="1852"/>
      <c r="BT321" s="1852"/>
      <c r="BU321" s="1852"/>
      <c r="BV321" s="1852"/>
      <c r="BW321" s="1852"/>
      <c r="BX321" s="1852"/>
      <c r="BY321" s="1852"/>
      <c r="BZ321" s="1852"/>
      <c r="CA321" s="1852"/>
      <c r="CB321" s="1852"/>
      <c r="CC321" s="1852"/>
      <c r="CD321" s="1852"/>
      <c r="CE321" s="1852"/>
      <c r="CF321" s="1852"/>
      <c r="CG321" s="1852"/>
      <c r="CH321" s="1852"/>
      <c r="CI321" s="1852"/>
      <c r="CJ321" s="1852"/>
      <c r="CK321" s="1852"/>
      <c r="CL321" s="1852"/>
      <c r="CM321" s="1852"/>
      <c r="CN321" s="1852"/>
      <c r="CO321" s="1852"/>
      <c r="CP321" s="1852"/>
      <c r="CQ321" s="1852"/>
      <c r="CR321" s="1852"/>
      <c r="CS321" s="1852"/>
      <c r="CT321" s="1852"/>
      <c r="CU321" s="1853"/>
    </row>
    <row r="322" spans="2:99" ht="3" customHeight="1">
      <c r="B322" s="1016"/>
      <c r="C322" s="1016"/>
      <c r="D322" s="1733"/>
      <c r="E322" s="1733"/>
      <c r="F322" s="1733"/>
      <c r="G322" s="1733"/>
      <c r="H322" s="1733"/>
      <c r="I322" s="1733"/>
      <c r="J322" s="1733"/>
      <c r="K322" s="1733"/>
      <c r="L322" s="1733"/>
      <c r="M322" s="1733"/>
      <c r="N322" s="1733"/>
      <c r="O322" s="1064"/>
      <c r="P322" s="1065"/>
      <c r="Q322" s="1065"/>
      <c r="R322" s="1065"/>
      <c r="S322" s="1065"/>
      <c r="T322" s="1065"/>
      <c r="U322" s="1066"/>
      <c r="V322" s="1521"/>
      <c r="W322" s="1521"/>
      <c r="X322" s="1521"/>
      <c r="Y322" s="1521"/>
      <c r="Z322" s="1521"/>
      <c r="AA322" s="1521"/>
      <c r="AB322" s="1521"/>
      <c r="AC322" s="1521"/>
      <c r="AD322" s="1521"/>
      <c r="AE322" s="1521"/>
      <c r="AF322" s="1521"/>
      <c r="AG322" s="1521"/>
      <c r="AH322" s="1521"/>
      <c r="AI322" s="1521"/>
      <c r="AJ322" s="1521"/>
      <c r="AK322" s="1521"/>
      <c r="AL322" s="1521"/>
      <c r="AM322" s="1521"/>
      <c r="AN322" s="1521"/>
      <c r="AO322" s="1521"/>
      <c r="AP322" s="1521"/>
      <c r="AQ322" s="1521"/>
      <c r="AR322" s="1521"/>
      <c r="AS322" s="1521"/>
      <c r="AT322" s="1521"/>
      <c r="AU322" s="1521"/>
      <c r="AV322" s="1521"/>
      <c r="AW322" s="1521"/>
      <c r="AX322" s="1521"/>
      <c r="AY322" s="1521"/>
      <c r="AZ322" s="1521"/>
      <c r="BA322" s="1521"/>
      <c r="BB322" s="1521"/>
      <c r="BC322" s="1521"/>
      <c r="BD322" s="1521"/>
      <c r="BE322" s="1100"/>
      <c r="BF322" s="1842"/>
      <c r="BG322" s="1843"/>
      <c r="BH322" s="1843"/>
      <c r="BI322" s="1843"/>
      <c r="BJ322" s="1843"/>
      <c r="BK322" s="1844"/>
      <c r="BL322" s="1851"/>
      <c r="BM322" s="1852"/>
      <c r="BN322" s="1852"/>
      <c r="BO322" s="1852"/>
      <c r="BP322" s="1852"/>
      <c r="BQ322" s="1852"/>
      <c r="BR322" s="1852"/>
      <c r="BS322" s="1852"/>
      <c r="BT322" s="1852"/>
      <c r="BU322" s="1852"/>
      <c r="BV322" s="1852"/>
      <c r="BW322" s="1852"/>
      <c r="BX322" s="1852"/>
      <c r="BY322" s="1852"/>
      <c r="BZ322" s="1852"/>
      <c r="CA322" s="1852"/>
      <c r="CB322" s="1852"/>
      <c r="CC322" s="1852"/>
      <c r="CD322" s="1852"/>
      <c r="CE322" s="1852"/>
      <c r="CF322" s="1852"/>
      <c r="CG322" s="1852"/>
      <c r="CH322" s="1852"/>
      <c r="CI322" s="1852"/>
      <c r="CJ322" s="1852"/>
      <c r="CK322" s="1852"/>
      <c r="CL322" s="1852"/>
      <c r="CM322" s="1852"/>
      <c r="CN322" s="1852"/>
      <c r="CO322" s="1852"/>
      <c r="CP322" s="1852"/>
      <c r="CQ322" s="1852"/>
      <c r="CR322" s="1852"/>
      <c r="CS322" s="1852"/>
      <c r="CT322" s="1852"/>
      <c r="CU322" s="1853"/>
    </row>
    <row r="323" spans="2:99" ht="3" customHeight="1">
      <c r="B323" s="1016"/>
      <c r="C323" s="1016"/>
      <c r="D323" s="1733" t="s">
        <v>124</v>
      </c>
      <c r="E323" s="1733"/>
      <c r="F323" s="1857" t="str">
        <f>IF('計算シート（非表示）'!B338="","",'計算シート（非表示）'!B338)</f>
        <v/>
      </c>
      <c r="G323" s="1857"/>
      <c r="H323" s="1857"/>
      <c r="I323" s="1857"/>
      <c r="J323" s="1857"/>
      <c r="K323" s="1857"/>
      <c r="L323" s="1857"/>
      <c r="M323" s="1857"/>
      <c r="N323" s="1857"/>
      <c r="O323" s="1064"/>
      <c r="P323" s="1065"/>
      <c r="Q323" s="1065"/>
      <c r="R323" s="1065"/>
      <c r="S323" s="1065"/>
      <c r="T323" s="1065"/>
      <c r="U323" s="1066"/>
      <c r="V323" s="1521"/>
      <c r="W323" s="1521"/>
      <c r="X323" s="1521"/>
      <c r="Y323" s="1521"/>
      <c r="Z323" s="1521"/>
      <c r="AA323" s="1521"/>
      <c r="AB323" s="1521"/>
      <c r="AC323" s="1521"/>
      <c r="AD323" s="1521"/>
      <c r="AE323" s="1521"/>
      <c r="AF323" s="1521"/>
      <c r="AG323" s="1521"/>
      <c r="AH323" s="1521"/>
      <c r="AI323" s="1521"/>
      <c r="AJ323" s="1521"/>
      <c r="AK323" s="1521"/>
      <c r="AL323" s="1521"/>
      <c r="AM323" s="1521"/>
      <c r="AN323" s="1521"/>
      <c r="AO323" s="1521"/>
      <c r="AP323" s="1521"/>
      <c r="AQ323" s="1521"/>
      <c r="AR323" s="1521"/>
      <c r="AS323" s="1521"/>
      <c r="AT323" s="1521"/>
      <c r="AU323" s="1521"/>
      <c r="AV323" s="1521"/>
      <c r="AW323" s="1521"/>
      <c r="AX323" s="1521"/>
      <c r="AY323" s="1521"/>
      <c r="AZ323" s="1521"/>
      <c r="BA323" s="1521"/>
      <c r="BB323" s="1521"/>
      <c r="BC323" s="1521"/>
      <c r="BD323" s="1521"/>
      <c r="BE323" s="1100"/>
      <c r="BF323" s="1842"/>
      <c r="BG323" s="1843"/>
      <c r="BH323" s="1843"/>
      <c r="BI323" s="1843"/>
      <c r="BJ323" s="1843"/>
      <c r="BK323" s="1844"/>
      <c r="BL323" s="1851"/>
      <c r="BM323" s="1852"/>
      <c r="BN323" s="1852"/>
      <c r="BO323" s="1852"/>
      <c r="BP323" s="1852"/>
      <c r="BQ323" s="1852"/>
      <c r="BR323" s="1852"/>
      <c r="BS323" s="1852"/>
      <c r="BT323" s="1852"/>
      <c r="BU323" s="1852"/>
      <c r="BV323" s="1852"/>
      <c r="BW323" s="1852"/>
      <c r="BX323" s="1852"/>
      <c r="BY323" s="1852"/>
      <c r="BZ323" s="1852"/>
      <c r="CA323" s="1852"/>
      <c r="CB323" s="1852"/>
      <c r="CC323" s="1852"/>
      <c r="CD323" s="1852"/>
      <c r="CE323" s="1852"/>
      <c r="CF323" s="1852"/>
      <c r="CG323" s="1852"/>
      <c r="CH323" s="1852"/>
      <c r="CI323" s="1852"/>
      <c r="CJ323" s="1852"/>
      <c r="CK323" s="1852"/>
      <c r="CL323" s="1852"/>
      <c r="CM323" s="1852"/>
      <c r="CN323" s="1852"/>
      <c r="CO323" s="1852"/>
      <c r="CP323" s="1852"/>
      <c r="CQ323" s="1852"/>
      <c r="CR323" s="1852"/>
      <c r="CS323" s="1852"/>
      <c r="CT323" s="1852"/>
      <c r="CU323" s="1853"/>
    </row>
    <row r="324" spans="2:99" ht="3" customHeight="1">
      <c r="B324" s="1016"/>
      <c r="C324" s="1016"/>
      <c r="D324" s="1733"/>
      <c r="E324" s="1733"/>
      <c r="F324" s="1857"/>
      <c r="G324" s="1857"/>
      <c r="H324" s="1857"/>
      <c r="I324" s="1857"/>
      <c r="J324" s="1857"/>
      <c r="K324" s="1857"/>
      <c r="L324" s="1857"/>
      <c r="M324" s="1857"/>
      <c r="N324" s="1857"/>
      <c r="O324" s="1064"/>
      <c r="P324" s="1065"/>
      <c r="Q324" s="1065"/>
      <c r="R324" s="1065"/>
      <c r="S324" s="1065"/>
      <c r="T324" s="1065"/>
      <c r="U324" s="1066"/>
      <c r="V324" s="1521"/>
      <c r="W324" s="1521"/>
      <c r="X324" s="1521"/>
      <c r="Y324" s="1521"/>
      <c r="Z324" s="1521"/>
      <c r="AA324" s="1521"/>
      <c r="AB324" s="1521"/>
      <c r="AC324" s="1521"/>
      <c r="AD324" s="1521"/>
      <c r="AE324" s="1521"/>
      <c r="AF324" s="1521"/>
      <c r="AG324" s="1521"/>
      <c r="AH324" s="1521"/>
      <c r="AI324" s="1521"/>
      <c r="AJ324" s="1521"/>
      <c r="AK324" s="1521"/>
      <c r="AL324" s="1521"/>
      <c r="AM324" s="1521"/>
      <c r="AN324" s="1521"/>
      <c r="AO324" s="1521"/>
      <c r="AP324" s="1521"/>
      <c r="AQ324" s="1521"/>
      <c r="AR324" s="1521"/>
      <c r="AS324" s="1521"/>
      <c r="AT324" s="1521"/>
      <c r="AU324" s="1521"/>
      <c r="AV324" s="1521"/>
      <c r="AW324" s="1521"/>
      <c r="AX324" s="1521"/>
      <c r="AY324" s="1521"/>
      <c r="AZ324" s="1521"/>
      <c r="BA324" s="1521"/>
      <c r="BB324" s="1521"/>
      <c r="BC324" s="1521"/>
      <c r="BD324" s="1521"/>
      <c r="BE324" s="1100"/>
      <c r="BF324" s="1842"/>
      <c r="BG324" s="1843"/>
      <c r="BH324" s="1843"/>
      <c r="BI324" s="1843"/>
      <c r="BJ324" s="1843"/>
      <c r="BK324" s="1844"/>
      <c r="BL324" s="1851"/>
      <c r="BM324" s="1852"/>
      <c r="BN324" s="1852"/>
      <c r="BO324" s="1852"/>
      <c r="BP324" s="1852"/>
      <c r="BQ324" s="1852"/>
      <c r="BR324" s="1852"/>
      <c r="BS324" s="1852"/>
      <c r="BT324" s="1852"/>
      <c r="BU324" s="1852"/>
      <c r="BV324" s="1852"/>
      <c r="BW324" s="1852"/>
      <c r="BX324" s="1852"/>
      <c r="BY324" s="1852"/>
      <c r="BZ324" s="1852"/>
      <c r="CA324" s="1852"/>
      <c r="CB324" s="1852"/>
      <c r="CC324" s="1852"/>
      <c r="CD324" s="1852"/>
      <c r="CE324" s="1852"/>
      <c r="CF324" s="1852"/>
      <c r="CG324" s="1852"/>
      <c r="CH324" s="1852"/>
      <c r="CI324" s="1852"/>
      <c r="CJ324" s="1852"/>
      <c r="CK324" s="1852"/>
      <c r="CL324" s="1852"/>
      <c r="CM324" s="1852"/>
      <c r="CN324" s="1852"/>
      <c r="CO324" s="1852"/>
      <c r="CP324" s="1852"/>
      <c r="CQ324" s="1852"/>
      <c r="CR324" s="1852"/>
      <c r="CS324" s="1852"/>
      <c r="CT324" s="1852"/>
      <c r="CU324" s="1853"/>
    </row>
    <row r="325" spans="2:99" ht="3" customHeight="1">
      <c r="B325" s="1016"/>
      <c r="C325" s="1016"/>
      <c r="D325" s="1733"/>
      <c r="E325" s="1733"/>
      <c r="F325" s="1857"/>
      <c r="G325" s="1857"/>
      <c r="H325" s="1857"/>
      <c r="I325" s="1857"/>
      <c r="J325" s="1857"/>
      <c r="K325" s="1857"/>
      <c r="L325" s="1857"/>
      <c r="M325" s="1857"/>
      <c r="N325" s="1857"/>
      <c r="O325" s="1064"/>
      <c r="P325" s="1065"/>
      <c r="Q325" s="1065"/>
      <c r="R325" s="1065"/>
      <c r="S325" s="1065"/>
      <c r="T325" s="1065"/>
      <c r="U325" s="1066"/>
      <c r="V325" s="1858"/>
      <c r="W325" s="1858"/>
      <c r="X325" s="1808"/>
      <c r="Y325" s="1807"/>
      <c r="Z325" s="1858"/>
      <c r="AA325" s="1808"/>
      <c r="AB325" s="1807"/>
      <c r="AC325" s="1858"/>
      <c r="AD325" s="1808"/>
      <c r="AE325" s="1807"/>
      <c r="AF325" s="1858"/>
      <c r="AG325" s="1859"/>
      <c r="AH325" s="1858"/>
      <c r="AI325" s="1858"/>
      <c r="AJ325" s="1808"/>
      <c r="AK325" s="1807"/>
      <c r="AL325" s="1858"/>
      <c r="AM325" s="1808"/>
      <c r="AN325" s="1807"/>
      <c r="AO325" s="1858"/>
      <c r="AP325" s="1808"/>
      <c r="AQ325" s="1807"/>
      <c r="AR325" s="1858"/>
      <c r="AS325" s="1859"/>
      <c r="AT325" s="1864"/>
      <c r="AU325" s="1858"/>
      <c r="AV325" s="1808"/>
      <c r="AW325" s="1807"/>
      <c r="AX325" s="1858"/>
      <c r="AY325" s="1808"/>
      <c r="AZ325" s="349"/>
      <c r="BA325" s="345"/>
      <c r="BB325" s="346"/>
      <c r="BC325" s="349"/>
      <c r="BD325" s="345"/>
      <c r="BE325" s="345"/>
      <c r="BF325" s="1842"/>
      <c r="BG325" s="1843"/>
      <c r="BH325" s="1843"/>
      <c r="BI325" s="1843"/>
      <c r="BJ325" s="1843"/>
      <c r="BK325" s="1844"/>
      <c r="BL325" s="1851"/>
      <c r="BM325" s="1852"/>
      <c r="BN325" s="1852"/>
      <c r="BO325" s="1852"/>
      <c r="BP325" s="1852"/>
      <c r="BQ325" s="1852"/>
      <c r="BR325" s="1852"/>
      <c r="BS325" s="1852"/>
      <c r="BT325" s="1852"/>
      <c r="BU325" s="1852"/>
      <c r="BV325" s="1852"/>
      <c r="BW325" s="1852"/>
      <c r="BX325" s="1852"/>
      <c r="BY325" s="1852"/>
      <c r="BZ325" s="1852"/>
      <c r="CA325" s="1852"/>
      <c r="CB325" s="1852"/>
      <c r="CC325" s="1852"/>
      <c r="CD325" s="1852"/>
      <c r="CE325" s="1852"/>
      <c r="CF325" s="1852"/>
      <c r="CG325" s="1852"/>
      <c r="CH325" s="1852"/>
      <c r="CI325" s="1852"/>
      <c r="CJ325" s="1852"/>
      <c r="CK325" s="1852"/>
      <c r="CL325" s="1852"/>
      <c r="CM325" s="1852"/>
      <c r="CN325" s="1852"/>
      <c r="CO325" s="1852"/>
      <c r="CP325" s="1852"/>
      <c r="CQ325" s="1852"/>
      <c r="CR325" s="1852"/>
      <c r="CS325" s="1852"/>
      <c r="CT325" s="1852"/>
      <c r="CU325" s="1853"/>
    </row>
    <row r="326" spans="2:99" ht="3" customHeight="1">
      <c r="B326" s="1016"/>
      <c r="C326" s="1016"/>
      <c r="D326" s="1733"/>
      <c r="E326" s="1733"/>
      <c r="F326" s="1857"/>
      <c r="G326" s="1857"/>
      <c r="H326" s="1857"/>
      <c r="I326" s="1857"/>
      <c r="J326" s="1857"/>
      <c r="K326" s="1857"/>
      <c r="L326" s="1857"/>
      <c r="M326" s="1857"/>
      <c r="N326" s="1857"/>
      <c r="O326" s="1064"/>
      <c r="P326" s="1065"/>
      <c r="Q326" s="1065"/>
      <c r="R326" s="1065"/>
      <c r="S326" s="1065"/>
      <c r="T326" s="1065"/>
      <c r="U326" s="1066"/>
      <c r="V326" s="1858"/>
      <c r="W326" s="1858"/>
      <c r="X326" s="1808"/>
      <c r="Y326" s="1807"/>
      <c r="Z326" s="1858"/>
      <c r="AA326" s="1808"/>
      <c r="AB326" s="1807"/>
      <c r="AC326" s="1858"/>
      <c r="AD326" s="1808"/>
      <c r="AE326" s="1807"/>
      <c r="AF326" s="1858"/>
      <c r="AG326" s="1859"/>
      <c r="AH326" s="1858"/>
      <c r="AI326" s="1858"/>
      <c r="AJ326" s="1808"/>
      <c r="AK326" s="1807"/>
      <c r="AL326" s="1858"/>
      <c r="AM326" s="1808"/>
      <c r="AN326" s="1807"/>
      <c r="AO326" s="1858"/>
      <c r="AP326" s="1808"/>
      <c r="AQ326" s="1807"/>
      <c r="AR326" s="1858"/>
      <c r="AS326" s="1859"/>
      <c r="AT326" s="1864"/>
      <c r="AU326" s="1858"/>
      <c r="AV326" s="1808"/>
      <c r="AW326" s="1807"/>
      <c r="AX326" s="1858"/>
      <c r="AY326" s="1808"/>
      <c r="AZ326" s="349"/>
      <c r="BA326" s="345"/>
      <c r="BB326" s="346"/>
      <c r="BC326" s="349"/>
      <c r="BD326" s="345"/>
      <c r="BE326" s="345"/>
      <c r="BF326" s="1842"/>
      <c r="BG326" s="1843"/>
      <c r="BH326" s="1843"/>
      <c r="BI326" s="1843"/>
      <c r="BJ326" s="1843"/>
      <c r="BK326" s="1844"/>
      <c r="BL326" s="1851"/>
      <c r="BM326" s="1852"/>
      <c r="BN326" s="1852"/>
      <c r="BO326" s="1852"/>
      <c r="BP326" s="1852"/>
      <c r="BQ326" s="1852"/>
      <c r="BR326" s="1852"/>
      <c r="BS326" s="1852"/>
      <c r="BT326" s="1852"/>
      <c r="BU326" s="1852"/>
      <c r="BV326" s="1852"/>
      <c r="BW326" s="1852"/>
      <c r="BX326" s="1852"/>
      <c r="BY326" s="1852"/>
      <c r="BZ326" s="1852"/>
      <c r="CA326" s="1852"/>
      <c r="CB326" s="1852"/>
      <c r="CC326" s="1852"/>
      <c r="CD326" s="1852"/>
      <c r="CE326" s="1852"/>
      <c r="CF326" s="1852"/>
      <c r="CG326" s="1852"/>
      <c r="CH326" s="1852"/>
      <c r="CI326" s="1852"/>
      <c r="CJ326" s="1852"/>
      <c r="CK326" s="1852"/>
      <c r="CL326" s="1852"/>
      <c r="CM326" s="1852"/>
      <c r="CN326" s="1852"/>
      <c r="CO326" s="1852"/>
      <c r="CP326" s="1852"/>
      <c r="CQ326" s="1852"/>
      <c r="CR326" s="1852"/>
      <c r="CS326" s="1852"/>
      <c r="CT326" s="1852"/>
      <c r="CU326" s="1853"/>
    </row>
    <row r="327" spans="2:99" ht="3" customHeight="1">
      <c r="B327" s="1016"/>
      <c r="C327" s="1016"/>
      <c r="D327" s="1733"/>
      <c r="E327" s="1733"/>
      <c r="F327" s="1857"/>
      <c r="G327" s="1857"/>
      <c r="H327" s="1857"/>
      <c r="I327" s="1857"/>
      <c r="J327" s="1857"/>
      <c r="K327" s="1857"/>
      <c r="L327" s="1857"/>
      <c r="M327" s="1857"/>
      <c r="N327" s="1857"/>
      <c r="O327" s="1064"/>
      <c r="P327" s="1065"/>
      <c r="Q327" s="1065"/>
      <c r="R327" s="1065"/>
      <c r="S327" s="1065"/>
      <c r="T327" s="1065"/>
      <c r="U327" s="1066"/>
      <c r="V327" s="1797"/>
      <c r="W327" s="1797"/>
      <c r="X327" s="1798"/>
      <c r="Y327" s="1796"/>
      <c r="Z327" s="1797"/>
      <c r="AA327" s="1798"/>
      <c r="AB327" s="1796"/>
      <c r="AC327" s="1797"/>
      <c r="AD327" s="1798"/>
      <c r="AE327" s="1796"/>
      <c r="AF327" s="1797"/>
      <c r="AG327" s="1860"/>
      <c r="AH327" s="1797"/>
      <c r="AI327" s="1797"/>
      <c r="AJ327" s="1798"/>
      <c r="AK327" s="1796"/>
      <c r="AL327" s="1797"/>
      <c r="AM327" s="1798"/>
      <c r="AN327" s="1796"/>
      <c r="AO327" s="1797"/>
      <c r="AP327" s="1798"/>
      <c r="AQ327" s="1796"/>
      <c r="AR327" s="1797"/>
      <c r="AS327" s="1860"/>
      <c r="AT327" s="1865"/>
      <c r="AU327" s="1797"/>
      <c r="AV327" s="1798"/>
      <c r="AW327" s="1796"/>
      <c r="AX327" s="1797"/>
      <c r="AY327" s="1798"/>
      <c r="AZ327" s="350"/>
      <c r="BA327" s="347"/>
      <c r="BB327" s="348"/>
      <c r="BC327" s="350"/>
      <c r="BD327" s="347"/>
      <c r="BE327" s="347"/>
      <c r="BF327" s="1845"/>
      <c r="BG327" s="1846"/>
      <c r="BH327" s="1846"/>
      <c r="BI327" s="1846"/>
      <c r="BJ327" s="1846"/>
      <c r="BK327" s="1847"/>
      <c r="BL327" s="1854"/>
      <c r="BM327" s="1855"/>
      <c r="BN327" s="1855"/>
      <c r="BO327" s="1855"/>
      <c r="BP327" s="1855"/>
      <c r="BQ327" s="1855"/>
      <c r="BR327" s="1855"/>
      <c r="BS327" s="1855"/>
      <c r="BT327" s="1855"/>
      <c r="BU327" s="1855"/>
      <c r="BV327" s="1855"/>
      <c r="BW327" s="1855"/>
      <c r="BX327" s="1855"/>
      <c r="BY327" s="1855"/>
      <c r="BZ327" s="1855"/>
      <c r="CA327" s="1855"/>
      <c r="CB327" s="1855"/>
      <c r="CC327" s="1855"/>
      <c r="CD327" s="1855"/>
      <c r="CE327" s="1855"/>
      <c r="CF327" s="1855"/>
      <c r="CG327" s="1855"/>
      <c r="CH327" s="1855"/>
      <c r="CI327" s="1855"/>
      <c r="CJ327" s="1855"/>
      <c r="CK327" s="1855"/>
      <c r="CL327" s="1855"/>
      <c r="CM327" s="1855"/>
      <c r="CN327" s="1855"/>
      <c r="CO327" s="1855"/>
      <c r="CP327" s="1855"/>
      <c r="CQ327" s="1855"/>
      <c r="CR327" s="1855"/>
      <c r="CS327" s="1855"/>
      <c r="CT327" s="1855"/>
      <c r="CU327" s="1856"/>
    </row>
    <row r="328" spans="2:99" ht="3" customHeight="1"/>
    <row r="329" spans="2:99">
      <c r="B329" s="1791" t="s">
        <v>992</v>
      </c>
      <c r="C329" s="1791"/>
      <c r="D329" s="1791"/>
      <c r="E329" s="1791"/>
      <c r="F329" s="1791"/>
      <c r="G329" s="1791"/>
      <c r="H329" s="1791"/>
      <c r="I329" s="1791"/>
      <c r="J329" s="1791"/>
      <c r="K329" s="1791"/>
      <c r="L329" s="1791"/>
      <c r="M329" s="1791"/>
      <c r="N329" s="1791"/>
      <c r="O329" s="1791"/>
      <c r="P329" s="1791"/>
      <c r="Q329" s="1791"/>
      <c r="R329" s="1791"/>
      <c r="S329" s="1791"/>
      <c r="T329" s="1791"/>
      <c r="U329" s="46"/>
      <c r="V329" s="42"/>
    </row>
    <row r="330" spans="2:99" ht="3.2" customHeight="1">
      <c r="B330" s="1779" t="s">
        <v>79</v>
      </c>
      <c r="C330" s="1780"/>
      <c r="D330" s="1780"/>
      <c r="E330" s="1780"/>
      <c r="F330" s="1780"/>
      <c r="G330" s="1780"/>
      <c r="H330" s="1780"/>
      <c r="I330" s="1780"/>
      <c r="J330" s="1780"/>
      <c r="K330" s="1780"/>
      <c r="L330" s="1780"/>
      <c r="M330" s="1780"/>
      <c r="N330" s="1780"/>
      <c r="O330" s="1780"/>
      <c r="P330" s="1780"/>
      <c r="Q330" s="1780"/>
      <c r="R330" s="1780"/>
      <c r="S330" s="1780"/>
      <c r="T330" s="1781"/>
      <c r="U330" s="1783" t="str">
        <f>IF(入力シート!I223="","",入力シート!I223)</f>
        <v/>
      </c>
      <c r="V330" s="1784"/>
      <c r="W330" s="1784"/>
      <c r="X330" s="1784"/>
      <c r="Y330" s="1784"/>
      <c r="Z330" s="1784"/>
      <c r="AA330" s="1784"/>
      <c r="AB330" s="1784"/>
      <c r="AC330" s="1784"/>
      <c r="AD330" s="1784"/>
      <c r="AE330" s="1784"/>
      <c r="AF330" s="1784"/>
      <c r="AG330" s="1784"/>
      <c r="AH330" s="1784"/>
      <c r="AI330" s="1784"/>
      <c r="AJ330" s="1784"/>
      <c r="AK330" s="1784"/>
      <c r="AL330" s="1784"/>
      <c r="AM330" s="1784"/>
      <c r="AN330" s="1784"/>
      <c r="AO330" s="1754" t="s">
        <v>15</v>
      </c>
      <c r="AP330" s="1755"/>
    </row>
    <row r="331" spans="2:99" ht="3.2" customHeight="1">
      <c r="B331" s="1807"/>
      <c r="C331" s="1858"/>
      <c r="D331" s="1858"/>
      <c r="E331" s="1858"/>
      <c r="F331" s="1858"/>
      <c r="G331" s="1858"/>
      <c r="H331" s="1858"/>
      <c r="I331" s="1858"/>
      <c r="J331" s="1858"/>
      <c r="K331" s="1858"/>
      <c r="L331" s="1858"/>
      <c r="M331" s="1858"/>
      <c r="N331" s="1858"/>
      <c r="O331" s="1858"/>
      <c r="P331" s="1858"/>
      <c r="Q331" s="1858"/>
      <c r="R331" s="1858"/>
      <c r="S331" s="1858"/>
      <c r="T331" s="1808"/>
      <c r="U331" s="1866"/>
      <c r="V331" s="1867"/>
      <c r="W331" s="1867"/>
      <c r="X331" s="1867"/>
      <c r="Y331" s="1867"/>
      <c r="Z331" s="1867"/>
      <c r="AA331" s="1867"/>
      <c r="AB331" s="1867"/>
      <c r="AC331" s="1867"/>
      <c r="AD331" s="1867"/>
      <c r="AE331" s="1867"/>
      <c r="AF331" s="1867"/>
      <c r="AG331" s="1867"/>
      <c r="AH331" s="1867"/>
      <c r="AI331" s="1867"/>
      <c r="AJ331" s="1867"/>
      <c r="AK331" s="1867"/>
      <c r="AL331" s="1867"/>
      <c r="AM331" s="1867"/>
      <c r="AN331" s="1867"/>
      <c r="AO331" s="1756"/>
      <c r="AP331" s="1757"/>
    </row>
    <row r="332" spans="2:99" ht="3.2" customHeight="1">
      <c r="B332" s="1807"/>
      <c r="C332" s="1858"/>
      <c r="D332" s="1858"/>
      <c r="E332" s="1858"/>
      <c r="F332" s="1858"/>
      <c r="G332" s="1858"/>
      <c r="H332" s="1858"/>
      <c r="I332" s="1858"/>
      <c r="J332" s="1858"/>
      <c r="K332" s="1858"/>
      <c r="L332" s="1858"/>
      <c r="M332" s="1858"/>
      <c r="N332" s="1858"/>
      <c r="O332" s="1858"/>
      <c r="P332" s="1858"/>
      <c r="Q332" s="1858"/>
      <c r="R332" s="1858"/>
      <c r="S332" s="1858"/>
      <c r="T332" s="1808"/>
      <c r="U332" s="1866"/>
      <c r="V332" s="1867"/>
      <c r="W332" s="1867"/>
      <c r="X332" s="1867"/>
      <c r="Y332" s="1867"/>
      <c r="Z332" s="1867"/>
      <c r="AA332" s="1867"/>
      <c r="AB332" s="1867"/>
      <c r="AC332" s="1867"/>
      <c r="AD332" s="1867"/>
      <c r="AE332" s="1867"/>
      <c r="AF332" s="1867"/>
      <c r="AG332" s="1867"/>
      <c r="AH332" s="1867"/>
      <c r="AI332" s="1867"/>
      <c r="AJ332" s="1867"/>
      <c r="AK332" s="1867"/>
      <c r="AL332" s="1867"/>
      <c r="AM332" s="1867"/>
      <c r="AN332" s="1867"/>
      <c r="AO332" s="1756"/>
      <c r="AP332" s="1757"/>
    </row>
    <row r="333" spans="2:99" ht="3.2" customHeight="1">
      <c r="B333" s="1807"/>
      <c r="C333" s="1858"/>
      <c r="D333" s="1858"/>
      <c r="E333" s="1858"/>
      <c r="F333" s="1858"/>
      <c r="G333" s="1858"/>
      <c r="H333" s="1858"/>
      <c r="I333" s="1858"/>
      <c r="J333" s="1858"/>
      <c r="K333" s="1858"/>
      <c r="L333" s="1858"/>
      <c r="M333" s="1858"/>
      <c r="N333" s="1858"/>
      <c r="O333" s="1858"/>
      <c r="P333" s="1858"/>
      <c r="Q333" s="1858"/>
      <c r="R333" s="1858"/>
      <c r="S333" s="1858"/>
      <c r="T333" s="1808"/>
      <c r="U333" s="1866"/>
      <c r="V333" s="1867"/>
      <c r="W333" s="1867"/>
      <c r="X333" s="1867"/>
      <c r="Y333" s="1867"/>
      <c r="Z333" s="1867"/>
      <c r="AA333" s="1867"/>
      <c r="AB333" s="1867"/>
      <c r="AC333" s="1867"/>
      <c r="AD333" s="1867"/>
      <c r="AE333" s="1867"/>
      <c r="AF333" s="1867"/>
      <c r="AG333" s="1867"/>
      <c r="AH333" s="1867"/>
      <c r="AI333" s="1867"/>
      <c r="AJ333" s="1867"/>
      <c r="AK333" s="1867"/>
      <c r="AL333" s="1867"/>
      <c r="AM333" s="1867"/>
      <c r="AN333" s="1867"/>
      <c r="AO333" s="1756"/>
      <c r="AP333" s="1757"/>
    </row>
    <row r="334" spans="2:99" ht="3.2" customHeight="1">
      <c r="B334" s="1807"/>
      <c r="C334" s="1858"/>
      <c r="D334" s="1858"/>
      <c r="E334" s="1858"/>
      <c r="F334" s="1858"/>
      <c r="G334" s="1858"/>
      <c r="H334" s="1858"/>
      <c r="I334" s="1858"/>
      <c r="J334" s="1858"/>
      <c r="K334" s="1858"/>
      <c r="L334" s="1858"/>
      <c r="M334" s="1858"/>
      <c r="N334" s="1858"/>
      <c r="O334" s="1858"/>
      <c r="P334" s="1858"/>
      <c r="Q334" s="1858"/>
      <c r="R334" s="1858"/>
      <c r="S334" s="1858"/>
      <c r="T334" s="1808"/>
      <c r="U334" s="1866"/>
      <c r="V334" s="1867"/>
      <c r="W334" s="1867"/>
      <c r="X334" s="1867"/>
      <c r="Y334" s="1867"/>
      <c r="Z334" s="1867"/>
      <c r="AA334" s="1867"/>
      <c r="AB334" s="1867"/>
      <c r="AC334" s="1867"/>
      <c r="AD334" s="1867"/>
      <c r="AE334" s="1867"/>
      <c r="AF334" s="1867"/>
      <c r="AG334" s="1867"/>
      <c r="AH334" s="1867"/>
      <c r="AI334" s="1867"/>
      <c r="AJ334" s="1867"/>
      <c r="AK334" s="1867"/>
      <c r="AL334" s="1867"/>
      <c r="AM334" s="1867"/>
      <c r="AN334" s="1867"/>
      <c r="AO334" s="1756"/>
      <c r="AP334" s="1757"/>
    </row>
    <row r="335" spans="2:99" ht="3.2" customHeight="1">
      <c r="B335" s="1796"/>
      <c r="C335" s="1797"/>
      <c r="D335" s="1797"/>
      <c r="E335" s="1797"/>
      <c r="F335" s="1797"/>
      <c r="G335" s="1797"/>
      <c r="H335" s="1797"/>
      <c r="I335" s="1797"/>
      <c r="J335" s="1797"/>
      <c r="K335" s="1797"/>
      <c r="L335" s="1797"/>
      <c r="M335" s="1797"/>
      <c r="N335" s="1797"/>
      <c r="O335" s="1797"/>
      <c r="P335" s="1797"/>
      <c r="Q335" s="1797"/>
      <c r="R335" s="1797"/>
      <c r="S335" s="1797"/>
      <c r="T335" s="1798"/>
      <c r="U335" s="1868"/>
      <c r="V335" s="1869"/>
      <c r="W335" s="1869"/>
      <c r="X335" s="1869"/>
      <c r="Y335" s="1869"/>
      <c r="Z335" s="1869"/>
      <c r="AA335" s="1869"/>
      <c r="AB335" s="1869"/>
      <c r="AC335" s="1869"/>
      <c r="AD335" s="1869"/>
      <c r="AE335" s="1869"/>
      <c r="AF335" s="1869"/>
      <c r="AG335" s="1869"/>
      <c r="AH335" s="1869"/>
      <c r="AI335" s="1869"/>
      <c r="AJ335" s="1869"/>
      <c r="AK335" s="1869"/>
      <c r="AL335" s="1869"/>
      <c r="AM335" s="1869"/>
      <c r="AN335" s="1869"/>
      <c r="AO335" s="1758"/>
      <c r="AP335" s="1759"/>
    </row>
    <row r="336" spans="2:99" ht="3.2" customHeight="1">
      <c r="B336" s="1870" t="s">
        <v>78</v>
      </c>
      <c r="C336" s="1871"/>
      <c r="D336" s="1871"/>
      <c r="E336" s="1871"/>
      <c r="F336" s="1871"/>
      <c r="G336" s="1871"/>
      <c r="H336" s="1871"/>
      <c r="I336" s="1871"/>
      <c r="J336" s="1871"/>
      <c r="K336" s="1871"/>
      <c r="L336" s="1871"/>
      <c r="M336" s="1871"/>
      <c r="N336" s="1871"/>
      <c r="O336" s="1871"/>
      <c r="P336" s="1871"/>
      <c r="Q336" s="1871"/>
      <c r="R336" s="1871"/>
      <c r="S336" s="1871"/>
      <c r="T336" s="1872"/>
      <c r="U336" s="1783" t="str">
        <f>IF(AND(入力シート!I225="",入力シート!I227=""),"",SUM(入力シート!I225,入力シート!I227))</f>
        <v/>
      </c>
      <c r="V336" s="1784"/>
      <c r="W336" s="1784"/>
      <c r="X336" s="1784"/>
      <c r="Y336" s="1784"/>
      <c r="Z336" s="1784"/>
      <c r="AA336" s="1784"/>
      <c r="AB336" s="1784"/>
      <c r="AC336" s="1784"/>
      <c r="AD336" s="1784"/>
      <c r="AE336" s="1784"/>
      <c r="AF336" s="1784"/>
      <c r="AG336" s="1784"/>
      <c r="AH336" s="1784"/>
      <c r="AI336" s="1784"/>
      <c r="AJ336" s="1784"/>
      <c r="AK336" s="1784"/>
      <c r="AL336" s="1784"/>
      <c r="AM336" s="1784"/>
      <c r="AN336" s="1784"/>
      <c r="AO336" s="357"/>
      <c r="AP336" s="358"/>
      <c r="AW336" s="364"/>
      <c r="AX336" s="364"/>
      <c r="AY336" s="364"/>
    </row>
    <row r="337" spans="2:46" ht="3.2" customHeight="1">
      <c r="B337" s="1873"/>
      <c r="C337" s="1874"/>
      <c r="D337" s="1874"/>
      <c r="E337" s="1874"/>
      <c r="F337" s="1874"/>
      <c r="G337" s="1874"/>
      <c r="H337" s="1874"/>
      <c r="I337" s="1874"/>
      <c r="J337" s="1874"/>
      <c r="K337" s="1874"/>
      <c r="L337" s="1874"/>
      <c r="M337" s="1874"/>
      <c r="N337" s="1874"/>
      <c r="O337" s="1874"/>
      <c r="P337" s="1874"/>
      <c r="Q337" s="1874"/>
      <c r="R337" s="1874"/>
      <c r="S337" s="1874"/>
      <c r="T337" s="1875"/>
      <c r="U337" s="1866"/>
      <c r="V337" s="1867"/>
      <c r="W337" s="1867"/>
      <c r="X337" s="1867"/>
      <c r="Y337" s="1867"/>
      <c r="Z337" s="1867"/>
      <c r="AA337" s="1867"/>
      <c r="AB337" s="1867"/>
      <c r="AC337" s="1867"/>
      <c r="AD337" s="1867"/>
      <c r="AE337" s="1867"/>
      <c r="AF337" s="1867"/>
      <c r="AG337" s="1867"/>
      <c r="AH337" s="1867"/>
      <c r="AI337" s="1867"/>
      <c r="AJ337" s="1867"/>
      <c r="AK337" s="1867"/>
      <c r="AL337" s="1867"/>
      <c r="AM337" s="1867"/>
      <c r="AN337" s="1867"/>
      <c r="AO337" s="359"/>
      <c r="AP337" s="360"/>
    </row>
    <row r="338" spans="2:46" ht="3.2" customHeight="1">
      <c r="B338" s="1873"/>
      <c r="C338" s="1874"/>
      <c r="D338" s="1874"/>
      <c r="E338" s="1874"/>
      <c r="F338" s="1874"/>
      <c r="G338" s="1874"/>
      <c r="H338" s="1874"/>
      <c r="I338" s="1874"/>
      <c r="J338" s="1874"/>
      <c r="K338" s="1874"/>
      <c r="L338" s="1874"/>
      <c r="M338" s="1874"/>
      <c r="N338" s="1874"/>
      <c r="O338" s="1874"/>
      <c r="P338" s="1874"/>
      <c r="Q338" s="1874"/>
      <c r="R338" s="1874"/>
      <c r="S338" s="1874"/>
      <c r="T338" s="1875"/>
      <c r="U338" s="1866"/>
      <c r="V338" s="1867"/>
      <c r="W338" s="1867"/>
      <c r="X338" s="1867"/>
      <c r="Y338" s="1867"/>
      <c r="Z338" s="1867"/>
      <c r="AA338" s="1867"/>
      <c r="AB338" s="1867"/>
      <c r="AC338" s="1867"/>
      <c r="AD338" s="1867"/>
      <c r="AE338" s="1867"/>
      <c r="AF338" s="1867"/>
      <c r="AG338" s="1867"/>
      <c r="AH338" s="1867"/>
      <c r="AI338" s="1867"/>
      <c r="AJ338" s="1867"/>
      <c r="AK338" s="1867"/>
      <c r="AL338" s="1867"/>
      <c r="AM338" s="1867"/>
      <c r="AN338" s="1867"/>
      <c r="AO338" s="359"/>
      <c r="AP338" s="360"/>
    </row>
    <row r="339" spans="2:46" ht="3.2" customHeight="1">
      <c r="B339" s="1873"/>
      <c r="C339" s="1874"/>
      <c r="D339" s="1874"/>
      <c r="E339" s="1874"/>
      <c r="F339" s="1874"/>
      <c r="G339" s="1874"/>
      <c r="H339" s="1874"/>
      <c r="I339" s="1874"/>
      <c r="J339" s="1874"/>
      <c r="K339" s="1874"/>
      <c r="L339" s="1874"/>
      <c r="M339" s="1874"/>
      <c r="N339" s="1874"/>
      <c r="O339" s="1874"/>
      <c r="P339" s="1874"/>
      <c r="Q339" s="1874"/>
      <c r="R339" s="1874"/>
      <c r="S339" s="1874"/>
      <c r="T339" s="1875"/>
      <c r="U339" s="1866"/>
      <c r="V339" s="1867"/>
      <c r="W339" s="1867"/>
      <c r="X339" s="1867"/>
      <c r="Y339" s="1867"/>
      <c r="Z339" s="1867"/>
      <c r="AA339" s="1867"/>
      <c r="AB339" s="1867"/>
      <c r="AC339" s="1867"/>
      <c r="AD339" s="1867"/>
      <c r="AE339" s="1867"/>
      <c r="AF339" s="1867"/>
      <c r="AG339" s="1867"/>
      <c r="AH339" s="1867"/>
      <c r="AI339" s="1867"/>
      <c r="AJ339" s="1867"/>
      <c r="AK339" s="1867"/>
      <c r="AL339" s="1867"/>
      <c r="AM339" s="1867"/>
      <c r="AN339" s="1867"/>
      <c r="AO339" s="359"/>
      <c r="AP339" s="360"/>
    </row>
    <row r="340" spans="2:46" ht="3.2" customHeight="1">
      <c r="B340" s="1876"/>
      <c r="C340" s="1877"/>
      <c r="D340" s="1877"/>
      <c r="E340" s="1877"/>
      <c r="F340" s="1877"/>
      <c r="G340" s="1877"/>
      <c r="H340" s="1877"/>
      <c r="I340" s="1877"/>
      <c r="J340" s="1877"/>
      <c r="K340" s="1877"/>
      <c r="L340" s="1877"/>
      <c r="M340" s="1877"/>
      <c r="N340" s="1877"/>
      <c r="O340" s="1877"/>
      <c r="P340" s="1877"/>
      <c r="Q340" s="1877"/>
      <c r="R340" s="1877"/>
      <c r="S340" s="1877"/>
      <c r="T340" s="1878"/>
      <c r="U340" s="1868"/>
      <c r="V340" s="1869"/>
      <c r="W340" s="1869"/>
      <c r="X340" s="1869"/>
      <c r="Y340" s="1869"/>
      <c r="Z340" s="1869"/>
      <c r="AA340" s="1869"/>
      <c r="AB340" s="1869"/>
      <c r="AC340" s="1869"/>
      <c r="AD340" s="1869"/>
      <c r="AE340" s="1869"/>
      <c r="AF340" s="1869"/>
      <c r="AG340" s="1869"/>
      <c r="AH340" s="1869"/>
      <c r="AI340" s="1869"/>
      <c r="AJ340" s="1869"/>
      <c r="AK340" s="1869"/>
      <c r="AL340" s="1869"/>
      <c r="AM340" s="1869"/>
      <c r="AN340" s="1869"/>
      <c r="AO340" s="361"/>
      <c r="AP340" s="362"/>
    </row>
    <row r="341" spans="2:46" ht="3.2" customHeight="1">
      <c r="B341" s="1779" t="s">
        <v>77</v>
      </c>
      <c r="C341" s="1780"/>
      <c r="D341" s="1780"/>
      <c r="E341" s="1780"/>
      <c r="F341" s="1780"/>
      <c r="G341" s="1780"/>
      <c r="H341" s="1780"/>
      <c r="I341" s="1780"/>
      <c r="J341" s="1780"/>
      <c r="K341" s="1781"/>
      <c r="L341" s="1779" t="s">
        <v>76</v>
      </c>
      <c r="M341" s="1780"/>
      <c r="N341" s="1780"/>
      <c r="O341" s="1780"/>
      <c r="P341" s="1780"/>
      <c r="Q341" s="1780"/>
      <c r="R341" s="1780"/>
      <c r="S341" s="1780"/>
      <c r="T341" s="1781"/>
      <c r="U341" s="1783" t="str">
        <f>IF(入力シート!I229="","",入力シート!I229)</f>
        <v/>
      </c>
      <c r="V341" s="1784"/>
      <c r="W341" s="1784"/>
      <c r="X341" s="1784"/>
      <c r="Y341" s="1784"/>
      <c r="Z341" s="1784"/>
      <c r="AA341" s="1784"/>
      <c r="AB341" s="1784"/>
      <c r="AC341" s="1784"/>
      <c r="AD341" s="1784"/>
      <c r="AE341" s="1784"/>
      <c r="AF341" s="1784"/>
      <c r="AG341" s="1784"/>
      <c r="AH341" s="1784"/>
      <c r="AI341" s="1784"/>
      <c r="AJ341" s="1784"/>
      <c r="AK341" s="1784"/>
      <c r="AL341" s="1784"/>
      <c r="AM341" s="1784"/>
      <c r="AN341" s="1784"/>
      <c r="AO341" s="1754"/>
      <c r="AP341" s="1755"/>
    </row>
    <row r="342" spans="2:46" ht="3.2" customHeight="1">
      <c r="B342" s="1807"/>
      <c r="C342" s="1858"/>
      <c r="D342" s="1858"/>
      <c r="E342" s="1858"/>
      <c r="F342" s="1858"/>
      <c r="G342" s="1858"/>
      <c r="H342" s="1858"/>
      <c r="I342" s="1858"/>
      <c r="J342" s="1858"/>
      <c r="K342" s="1808"/>
      <c r="L342" s="1807"/>
      <c r="M342" s="1858"/>
      <c r="N342" s="1858"/>
      <c r="O342" s="1858"/>
      <c r="P342" s="1858"/>
      <c r="Q342" s="1858"/>
      <c r="R342" s="1858"/>
      <c r="S342" s="1858"/>
      <c r="T342" s="1808"/>
      <c r="U342" s="1866"/>
      <c r="V342" s="1867"/>
      <c r="W342" s="1867"/>
      <c r="X342" s="1867"/>
      <c r="Y342" s="1867"/>
      <c r="Z342" s="1867"/>
      <c r="AA342" s="1867"/>
      <c r="AB342" s="1867"/>
      <c r="AC342" s="1867"/>
      <c r="AD342" s="1867"/>
      <c r="AE342" s="1867"/>
      <c r="AF342" s="1867"/>
      <c r="AG342" s="1867"/>
      <c r="AH342" s="1867"/>
      <c r="AI342" s="1867"/>
      <c r="AJ342" s="1867"/>
      <c r="AK342" s="1867"/>
      <c r="AL342" s="1867"/>
      <c r="AM342" s="1867"/>
      <c r="AN342" s="1867"/>
      <c r="AO342" s="1756"/>
      <c r="AP342" s="1757"/>
    </row>
    <row r="343" spans="2:46" ht="3.2" customHeight="1">
      <c r="B343" s="1807"/>
      <c r="C343" s="1858"/>
      <c r="D343" s="1858"/>
      <c r="E343" s="1858"/>
      <c r="F343" s="1858"/>
      <c r="G343" s="1858"/>
      <c r="H343" s="1858"/>
      <c r="I343" s="1858"/>
      <c r="J343" s="1858"/>
      <c r="K343" s="1808"/>
      <c r="L343" s="1807"/>
      <c r="M343" s="1858"/>
      <c r="N343" s="1858"/>
      <c r="O343" s="1858"/>
      <c r="P343" s="1858"/>
      <c r="Q343" s="1858"/>
      <c r="R343" s="1858"/>
      <c r="S343" s="1858"/>
      <c r="T343" s="1808"/>
      <c r="U343" s="1866"/>
      <c r="V343" s="1867"/>
      <c r="W343" s="1867"/>
      <c r="X343" s="1867"/>
      <c r="Y343" s="1867"/>
      <c r="Z343" s="1867"/>
      <c r="AA343" s="1867"/>
      <c r="AB343" s="1867"/>
      <c r="AC343" s="1867"/>
      <c r="AD343" s="1867"/>
      <c r="AE343" s="1867"/>
      <c r="AF343" s="1867"/>
      <c r="AG343" s="1867"/>
      <c r="AH343" s="1867"/>
      <c r="AI343" s="1867"/>
      <c r="AJ343" s="1867"/>
      <c r="AK343" s="1867"/>
      <c r="AL343" s="1867"/>
      <c r="AM343" s="1867"/>
      <c r="AN343" s="1867"/>
      <c r="AO343" s="1756"/>
      <c r="AP343" s="1757"/>
    </row>
    <row r="344" spans="2:46" ht="3.2" customHeight="1">
      <c r="B344" s="1807"/>
      <c r="C344" s="1858"/>
      <c r="D344" s="1858"/>
      <c r="E344" s="1858"/>
      <c r="F344" s="1858"/>
      <c r="G344" s="1858"/>
      <c r="H344" s="1858"/>
      <c r="I344" s="1858"/>
      <c r="J344" s="1858"/>
      <c r="K344" s="1808"/>
      <c r="L344" s="1807"/>
      <c r="M344" s="1858"/>
      <c r="N344" s="1858"/>
      <c r="O344" s="1858"/>
      <c r="P344" s="1858"/>
      <c r="Q344" s="1858"/>
      <c r="R344" s="1858"/>
      <c r="S344" s="1858"/>
      <c r="T344" s="1808"/>
      <c r="U344" s="1866"/>
      <c r="V344" s="1867"/>
      <c r="W344" s="1867"/>
      <c r="X344" s="1867"/>
      <c r="Y344" s="1867"/>
      <c r="Z344" s="1867"/>
      <c r="AA344" s="1867"/>
      <c r="AB344" s="1867"/>
      <c r="AC344" s="1867"/>
      <c r="AD344" s="1867"/>
      <c r="AE344" s="1867"/>
      <c r="AF344" s="1867"/>
      <c r="AG344" s="1867"/>
      <c r="AH344" s="1867"/>
      <c r="AI344" s="1867"/>
      <c r="AJ344" s="1867"/>
      <c r="AK344" s="1867"/>
      <c r="AL344" s="1867"/>
      <c r="AM344" s="1867"/>
      <c r="AN344" s="1867"/>
      <c r="AO344" s="1756"/>
      <c r="AP344" s="1757"/>
    </row>
    <row r="345" spans="2:46" ht="3.2" customHeight="1">
      <c r="B345" s="1807"/>
      <c r="C345" s="1858"/>
      <c r="D345" s="1858"/>
      <c r="E345" s="1858"/>
      <c r="F345" s="1858"/>
      <c r="G345" s="1858"/>
      <c r="H345" s="1858"/>
      <c r="I345" s="1858"/>
      <c r="J345" s="1858"/>
      <c r="K345" s="1808"/>
      <c r="L345" s="1796"/>
      <c r="M345" s="1797"/>
      <c r="N345" s="1797"/>
      <c r="O345" s="1797"/>
      <c r="P345" s="1797"/>
      <c r="Q345" s="1797"/>
      <c r="R345" s="1797"/>
      <c r="S345" s="1797"/>
      <c r="T345" s="1798"/>
      <c r="U345" s="1868"/>
      <c r="V345" s="1869"/>
      <c r="W345" s="1869"/>
      <c r="X345" s="1869"/>
      <c r="Y345" s="1869"/>
      <c r="Z345" s="1869"/>
      <c r="AA345" s="1869"/>
      <c r="AB345" s="1869"/>
      <c r="AC345" s="1869"/>
      <c r="AD345" s="1869"/>
      <c r="AE345" s="1869"/>
      <c r="AF345" s="1869"/>
      <c r="AG345" s="1869"/>
      <c r="AH345" s="1869"/>
      <c r="AI345" s="1869"/>
      <c r="AJ345" s="1869"/>
      <c r="AK345" s="1869"/>
      <c r="AL345" s="1869"/>
      <c r="AM345" s="1869"/>
      <c r="AN345" s="1869"/>
      <c r="AO345" s="1758"/>
      <c r="AP345" s="1759"/>
      <c r="AT345" s="467">
        <f>'計算シート（非表示）'!C134</f>
        <v>0</v>
      </c>
    </row>
    <row r="346" spans="2:46" ht="3.2" customHeight="1">
      <c r="B346" s="1807"/>
      <c r="C346" s="1858"/>
      <c r="D346" s="1858"/>
      <c r="E346" s="1858"/>
      <c r="F346" s="1858"/>
      <c r="G346" s="1858"/>
      <c r="H346" s="1858"/>
      <c r="I346" s="1858"/>
      <c r="J346" s="1858"/>
      <c r="K346" s="1808"/>
      <c r="L346" s="1779" t="s">
        <v>75</v>
      </c>
      <c r="M346" s="1780"/>
      <c r="N346" s="1780"/>
      <c r="O346" s="1780"/>
      <c r="P346" s="1780"/>
      <c r="Q346" s="1780"/>
      <c r="R346" s="1780"/>
      <c r="S346" s="1780"/>
      <c r="T346" s="1781"/>
      <c r="U346" s="1783" t="str">
        <f>IF(入力シート!I231="","",入力シート!I231)</f>
        <v/>
      </c>
      <c r="V346" s="1784"/>
      <c r="W346" s="1784"/>
      <c r="X346" s="1784"/>
      <c r="Y346" s="1784"/>
      <c r="Z346" s="1784"/>
      <c r="AA346" s="1784"/>
      <c r="AB346" s="1784"/>
      <c r="AC346" s="1784"/>
      <c r="AD346" s="1784"/>
      <c r="AE346" s="1784"/>
      <c r="AF346" s="1784"/>
      <c r="AG346" s="1784"/>
      <c r="AH346" s="1784"/>
      <c r="AI346" s="1784"/>
      <c r="AJ346" s="1784"/>
      <c r="AK346" s="1784"/>
      <c r="AL346" s="1784"/>
      <c r="AM346" s="1784"/>
      <c r="AN346" s="1784"/>
      <c r="AO346" s="1754"/>
      <c r="AP346" s="1755"/>
    </row>
    <row r="347" spans="2:46" ht="3.2" customHeight="1">
      <c r="B347" s="1807"/>
      <c r="C347" s="1858"/>
      <c r="D347" s="1858"/>
      <c r="E347" s="1858"/>
      <c r="F347" s="1858"/>
      <c r="G347" s="1858"/>
      <c r="H347" s="1858"/>
      <c r="I347" s="1858"/>
      <c r="J347" s="1858"/>
      <c r="K347" s="1808"/>
      <c r="L347" s="1807"/>
      <c r="M347" s="1858"/>
      <c r="N347" s="1858"/>
      <c r="O347" s="1858"/>
      <c r="P347" s="1858"/>
      <c r="Q347" s="1858"/>
      <c r="R347" s="1858"/>
      <c r="S347" s="1858"/>
      <c r="T347" s="1808"/>
      <c r="U347" s="1866"/>
      <c r="V347" s="1867"/>
      <c r="W347" s="1867"/>
      <c r="X347" s="1867"/>
      <c r="Y347" s="1867"/>
      <c r="Z347" s="1867"/>
      <c r="AA347" s="1867"/>
      <c r="AB347" s="1867"/>
      <c r="AC347" s="1867"/>
      <c r="AD347" s="1867"/>
      <c r="AE347" s="1867"/>
      <c r="AF347" s="1867"/>
      <c r="AG347" s="1867"/>
      <c r="AH347" s="1867"/>
      <c r="AI347" s="1867"/>
      <c r="AJ347" s="1867"/>
      <c r="AK347" s="1867"/>
      <c r="AL347" s="1867"/>
      <c r="AM347" s="1867"/>
      <c r="AN347" s="1867"/>
      <c r="AO347" s="1756"/>
      <c r="AP347" s="1757"/>
    </row>
    <row r="348" spans="2:46" ht="3.2" customHeight="1">
      <c r="B348" s="1807"/>
      <c r="C348" s="1858"/>
      <c r="D348" s="1858"/>
      <c r="E348" s="1858"/>
      <c r="F348" s="1858"/>
      <c r="G348" s="1858"/>
      <c r="H348" s="1858"/>
      <c r="I348" s="1858"/>
      <c r="J348" s="1858"/>
      <c r="K348" s="1808"/>
      <c r="L348" s="1807"/>
      <c r="M348" s="1858"/>
      <c r="N348" s="1858"/>
      <c r="O348" s="1858"/>
      <c r="P348" s="1858"/>
      <c r="Q348" s="1858"/>
      <c r="R348" s="1858"/>
      <c r="S348" s="1858"/>
      <c r="T348" s="1808"/>
      <c r="U348" s="1866"/>
      <c r="V348" s="1867"/>
      <c r="W348" s="1867"/>
      <c r="X348" s="1867"/>
      <c r="Y348" s="1867"/>
      <c r="Z348" s="1867"/>
      <c r="AA348" s="1867"/>
      <c r="AB348" s="1867"/>
      <c r="AC348" s="1867"/>
      <c r="AD348" s="1867"/>
      <c r="AE348" s="1867"/>
      <c r="AF348" s="1867"/>
      <c r="AG348" s="1867"/>
      <c r="AH348" s="1867"/>
      <c r="AI348" s="1867"/>
      <c r="AJ348" s="1867"/>
      <c r="AK348" s="1867"/>
      <c r="AL348" s="1867"/>
      <c r="AM348" s="1867"/>
      <c r="AN348" s="1867"/>
      <c r="AO348" s="1756"/>
      <c r="AP348" s="1757"/>
    </row>
    <row r="349" spans="2:46" ht="3.2" customHeight="1">
      <c r="B349" s="1807"/>
      <c r="C349" s="1858"/>
      <c r="D349" s="1858"/>
      <c r="E349" s="1858"/>
      <c r="F349" s="1858"/>
      <c r="G349" s="1858"/>
      <c r="H349" s="1858"/>
      <c r="I349" s="1858"/>
      <c r="J349" s="1858"/>
      <c r="K349" s="1808"/>
      <c r="L349" s="1807"/>
      <c r="M349" s="1858"/>
      <c r="N349" s="1858"/>
      <c r="O349" s="1858"/>
      <c r="P349" s="1858"/>
      <c r="Q349" s="1858"/>
      <c r="R349" s="1858"/>
      <c r="S349" s="1858"/>
      <c r="T349" s="1808"/>
      <c r="U349" s="1866"/>
      <c r="V349" s="1867"/>
      <c r="W349" s="1867"/>
      <c r="X349" s="1867"/>
      <c r="Y349" s="1867"/>
      <c r="Z349" s="1867"/>
      <c r="AA349" s="1867"/>
      <c r="AB349" s="1867"/>
      <c r="AC349" s="1867"/>
      <c r="AD349" s="1867"/>
      <c r="AE349" s="1867"/>
      <c r="AF349" s="1867"/>
      <c r="AG349" s="1867"/>
      <c r="AH349" s="1867"/>
      <c r="AI349" s="1867"/>
      <c r="AJ349" s="1867"/>
      <c r="AK349" s="1867"/>
      <c r="AL349" s="1867"/>
      <c r="AM349" s="1867"/>
      <c r="AN349" s="1867"/>
      <c r="AO349" s="1756"/>
      <c r="AP349" s="1757"/>
    </row>
    <row r="350" spans="2:46" ht="3.2" customHeight="1">
      <c r="B350" s="1796"/>
      <c r="C350" s="1797"/>
      <c r="D350" s="1797"/>
      <c r="E350" s="1797"/>
      <c r="F350" s="1797"/>
      <c r="G350" s="1797"/>
      <c r="H350" s="1797"/>
      <c r="I350" s="1797"/>
      <c r="J350" s="1797"/>
      <c r="K350" s="1798"/>
      <c r="L350" s="1796"/>
      <c r="M350" s="1797"/>
      <c r="N350" s="1797"/>
      <c r="O350" s="1797"/>
      <c r="P350" s="1797"/>
      <c r="Q350" s="1797"/>
      <c r="R350" s="1797"/>
      <c r="S350" s="1797"/>
      <c r="T350" s="1798"/>
      <c r="U350" s="1868"/>
      <c r="V350" s="1869"/>
      <c r="W350" s="1869"/>
      <c r="X350" s="1869"/>
      <c r="Y350" s="1869"/>
      <c r="Z350" s="1869"/>
      <c r="AA350" s="1869"/>
      <c r="AB350" s="1869"/>
      <c r="AC350" s="1869"/>
      <c r="AD350" s="1869"/>
      <c r="AE350" s="1869"/>
      <c r="AF350" s="1869"/>
      <c r="AG350" s="1869"/>
      <c r="AH350" s="1869"/>
      <c r="AI350" s="1869"/>
      <c r="AJ350" s="1869"/>
      <c r="AK350" s="1869"/>
      <c r="AL350" s="1869"/>
      <c r="AM350" s="1869"/>
      <c r="AN350" s="1869"/>
      <c r="AO350" s="1758"/>
      <c r="AP350" s="1759"/>
    </row>
    <row r="351" spans="2:46" ht="3.2" customHeight="1">
      <c r="B351" s="345"/>
      <c r="C351" s="345"/>
      <c r="D351" s="345"/>
      <c r="E351" s="345"/>
      <c r="F351" s="345"/>
      <c r="G351" s="345"/>
      <c r="H351" s="345"/>
      <c r="I351" s="345"/>
      <c r="J351" s="345"/>
      <c r="K351" s="345"/>
      <c r="L351" s="345"/>
      <c r="M351" s="345"/>
      <c r="N351" s="345"/>
      <c r="O351" s="345"/>
      <c r="P351" s="345"/>
      <c r="Q351" s="345"/>
      <c r="R351" s="345"/>
      <c r="S351" s="345"/>
      <c r="T351" s="345"/>
      <c r="U351" s="266"/>
      <c r="V351" s="266"/>
      <c r="W351" s="266"/>
      <c r="X351" s="266"/>
      <c r="Y351" s="266"/>
      <c r="Z351" s="266"/>
      <c r="AA351" s="266"/>
      <c r="AB351" s="266"/>
      <c r="AC351" s="266"/>
      <c r="AD351" s="266"/>
      <c r="AE351" s="266"/>
      <c r="AF351" s="266"/>
      <c r="AG351" s="266"/>
      <c r="AH351" s="266"/>
      <c r="AI351" s="266"/>
      <c r="AJ351" s="266"/>
      <c r="AK351" s="266"/>
      <c r="AL351" s="266"/>
      <c r="AM351" s="266"/>
      <c r="AN351" s="266"/>
      <c r="AO351" s="170"/>
      <c r="AP351" s="170"/>
      <c r="AQ351" s="257"/>
    </row>
    <row r="352" spans="2:46" ht="3.2" customHeight="1">
      <c r="B352" s="1880" t="s">
        <v>311</v>
      </c>
      <c r="C352" s="1880"/>
      <c r="D352" s="1880"/>
      <c r="E352" s="1880"/>
      <c r="F352" s="1880"/>
      <c r="G352" s="1880"/>
      <c r="H352" s="1880"/>
      <c r="I352" s="1880"/>
      <c r="J352" s="1880"/>
      <c r="K352" s="1880"/>
      <c r="L352" s="1880"/>
      <c r="M352" s="1880"/>
      <c r="N352" s="1880"/>
      <c r="O352" s="1880"/>
      <c r="P352" s="1880"/>
      <c r="Q352" s="1880"/>
      <c r="R352" s="1880"/>
      <c r="S352" s="1880"/>
      <c r="T352" s="1880"/>
      <c r="U352" s="1880"/>
      <c r="V352" s="1880"/>
      <c r="W352" s="1880"/>
      <c r="X352" s="1880"/>
      <c r="Y352" s="1880"/>
      <c r="Z352" s="1880"/>
      <c r="AA352" s="1880"/>
      <c r="AB352" s="1880"/>
      <c r="AC352" s="1880"/>
      <c r="AD352" s="1880"/>
      <c r="AE352" s="1880"/>
      <c r="AF352" s="1880"/>
      <c r="AG352" s="1880"/>
      <c r="AH352" s="1880"/>
      <c r="AI352" s="1880"/>
      <c r="AJ352" s="1880"/>
      <c r="AK352" s="1880"/>
      <c r="AL352" s="1880"/>
      <c r="AM352" s="1880"/>
      <c r="AN352" s="1880"/>
      <c r="AO352" s="1880"/>
      <c r="AP352" s="1880"/>
      <c r="AQ352" s="257"/>
    </row>
    <row r="353" spans="2:100" ht="3.2" customHeight="1">
      <c r="B353" s="1880"/>
      <c r="C353" s="1880"/>
      <c r="D353" s="1880"/>
      <c r="E353" s="1880"/>
      <c r="F353" s="1880"/>
      <c r="G353" s="1880"/>
      <c r="H353" s="1880"/>
      <c r="I353" s="1880"/>
      <c r="J353" s="1880"/>
      <c r="K353" s="1880"/>
      <c r="L353" s="1880"/>
      <c r="M353" s="1880"/>
      <c r="N353" s="1880"/>
      <c r="O353" s="1880"/>
      <c r="P353" s="1880"/>
      <c r="Q353" s="1880"/>
      <c r="R353" s="1880"/>
      <c r="S353" s="1880"/>
      <c r="T353" s="1880"/>
      <c r="U353" s="1880"/>
      <c r="V353" s="1880"/>
      <c r="W353" s="1880"/>
      <c r="X353" s="1880"/>
      <c r="Y353" s="1880"/>
      <c r="Z353" s="1880"/>
      <c r="AA353" s="1880"/>
      <c r="AB353" s="1880"/>
      <c r="AC353" s="1880"/>
      <c r="AD353" s="1880"/>
      <c r="AE353" s="1880"/>
      <c r="AF353" s="1880"/>
      <c r="AG353" s="1880"/>
      <c r="AH353" s="1880"/>
      <c r="AI353" s="1880"/>
      <c r="AJ353" s="1880"/>
      <c r="AK353" s="1880"/>
      <c r="AL353" s="1880"/>
      <c r="AM353" s="1880"/>
      <c r="AN353" s="1880"/>
      <c r="AO353" s="1880"/>
      <c r="AP353" s="1880"/>
      <c r="AQ353" s="257"/>
    </row>
    <row r="354" spans="2:100" ht="3.2" customHeight="1">
      <c r="B354" s="1880"/>
      <c r="C354" s="1880"/>
      <c r="D354" s="1880"/>
      <c r="E354" s="1880"/>
      <c r="F354" s="1880"/>
      <c r="G354" s="1880"/>
      <c r="H354" s="1880"/>
      <c r="I354" s="1880"/>
      <c r="J354" s="1880"/>
      <c r="K354" s="1880"/>
      <c r="L354" s="1880"/>
      <c r="M354" s="1880"/>
      <c r="N354" s="1880"/>
      <c r="O354" s="1880"/>
      <c r="P354" s="1880"/>
      <c r="Q354" s="1880"/>
      <c r="R354" s="1880"/>
      <c r="S354" s="1880"/>
      <c r="T354" s="1880"/>
      <c r="U354" s="1880"/>
      <c r="V354" s="1880"/>
      <c r="W354" s="1880"/>
      <c r="X354" s="1880"/>
      <c r="Y354" s="1880"/>
      <c r="Z354" s="1880"/>
      <c r="AA354" s="1880"/>
      <c r="AB354" s="1880"/>
      <c r="AC354" s="1880"/>
      <c r="AD354" s="1880"/>
      <c r="AE354" s="1880"/>
      <c r="AF354" s="1880"/>
      <c r="AG354" s="1880"/>
      <c r="AH354" s="1880"/>
      <c r="AI354" s="1880"/>
      <c r="AJ354" s="1880"/>
      <c r="AK354" s="1880"/>
      <c r="AL354" s="1880"/>
      <c r="AM354" s="1880"/>
      <c r="AN354" s="1880"/>
      <c r="AO354" s="1880"/>
      <c r="AP354" s="1880"/>
      <c r="AQ354" s="257"/>
    </row>
    <row r="355" spans="2:100" ht="3.2" customHeight="1">
      <c r="B355" s="1880"/>
      <c r="C355" s="1880"/>
      <c r="D355" s="1880"/>
      <c r="E355" s="1880"/>
      <c r="F355" s="1880"/>
      <c r="G355" s="1880"/>
      <c r="H355" s="1880"/>
      <c r="I355" s="1880"/>
      <c r="J355" s="1880"/>
      <c r="K355" s="1880"/>
      <c r="L355" s="1880"/>
      <c r="M355" s="1880"/>
      <c r="N355" s="1880"/>
      <c r="O355" s="1880"/>
      <c r="P355" s="1880"/>
      <c r="Q355" s="1880"/>
      <c r="R355" s="1880"/>
      <c r="S355" s="1880"/>
      <c r="T355" s="1880"/>
      <c r="U355" s="1880"/>
      <c r="V355" s="1880"/>
      <c r="W355" s="1880"/>
      <c r="X355" s="1880"/>
      <c r="Y355" s="1880"/>
      <c r="Z355" s="1880"/>
      <c r="AA355" s="1880"/>
      <c r="AB355" s="1880"/>
      <c r="AC355" s="1880"/>
      <c r="AD355" s="1880"/>
      <c r="AE355" s="1880"/>
      <c r="AF355" s="1880"/>
      <c r="AG355" s="1880"/>
      <c r="AH355" s="1880"/>
      <c r="AI355" s="1880"/>
      <c r="AJ355" s="1880"/>
      <c r="AK355" s="1880"/>
      <c r="AL355" s="1880"/>
      <c r="AM355" s="1880"/>
      <c r="AN355" s="1880"/>
      <c r="AO355" s="1880"/>
      <c r="AP355" s="1880"/>
      <c r="AQ355" s="257"/>
    </row>
    <row r="356" spans="2:100" ht="3.2" customHeight="1">
      <c r="B356" s="1880"/>
      <c r="C356" s="1880"/>
      <c r="D356" s="1880"/>
      <c r="E356" s="1880"/>
      <c r="F356" s="1880"/>
      <c r="G356" s="1880"/>
      <c r="H356" s="1880"/>
      <c r="I356" s="1880"/>
      <c r="J356" s="1880"/>
      <c r="K356" s="1880"/>
      <c r="L356" s="1880"/>
      <c r="M356" s="1880"/>
      <c r="N356" s="1880"/>
      <c r="O356" s="1880"/>
      <c r="P356" s="1880"/>
      <c r="Q356" s="1880"/>
      <c r="R356" s="1880"/>
      <c r="S356" s="1880"/>
      <c r="T356" s="1880"/>
      <c r="U356" s="1880"/>
      <c r="V356" s="1880"/>
      <c r="W356" s="1880"/>
      <c r="X356" s="1880"/>
      <c r="Y356" s="1880"/>
      <c r="Z356" s="1880"/>
      <c r="AA356" s="1880"/>
      <c r="AB356" s="1880"/>
      <c r="AC356" s="1880"/>
      <c r="AD356" s="1880"/>
      <c r="AE356" s="1880"/>
      <c r="AF356" s="1880"/>
      <c r="AG356" s="1880"/>
      <c r="AH356" s="1880"/>
      <c r="AI356" s="1880"/>
      <c r="AJ356" s="1880"/>
      <c r="AK356" s="1880"/>
      <c r="AL356" s="1880"/>
      <c r="AM356" s="1880"/>
      <c r="AN356" s="1880"/>
      <c r="AO356" s="1880"/>
      <c r="AP356" s="1880"/>
      <c r="AQ356" s="257"/>
    </row>
    <row r="357" spans="2:100" ht="3.2" customHeight="1">
      <c r="B357" s="1880"/>
      <c r="C357" s="1880"/>
      <c r="D357" s="1880"/>
      <c r="E357" s="1880"/>
      <c r="F357" s="1880"/>
      <c r="G357" s="1880"/>
      <c r="H357" s="1880"/>
      <c r="I357" s="1880"/>
      <c r="J357" s="1880"/>
      <c r="K357" s="1880"/>
      <c r="L357" s="1880"/>
      <c r="M357" s="1880"/>
      <c r="N357" s="1880"/>
      <c r="O357" s="1880"/>
      <c r="P357" s="1880"/>
      <c r="Q357" s="1880"/>
      <c r="R357" s="1880"/>
      <c r="S357" s="1880"/>
      <c r="T357" s="1880"/>
      <c r="U357" s="1880"/>
      <c r="V357" s="1880"/>
      <c r="W357" s="1880"/>
      <c r="X357" s="1880"/>
      <c r="Y357" s="1880"/>
      <c r="Z357" s="1880"/>
      <c r="AA357" s="1880"/>
      <c r="AB357" s="1880"/>
      <c r="AC357" s="1880"/>
      <c r="AD357" s="1880"/>
      <c r="AE357" s="1880"/>
      <c r="AF357" s="1880"/>
      <c r="AG357" s="1880"/>
      <c r="AH357" s="1880"/>
      <c r="AI357" s="1880"/>
      <c r="AJ357" s="1880"/>
      <c r="AK357" s="1880"/>
      <c r="AL357" s="1880"/>
      <c r="AM357" s="1880"/>
      <c r="AN357" s="1880"/>
      <c r="AO357" s="1880"/>
      <c r="AP357" s="1880"/>
      <c r="AQ357" s="257"/>
    </row>
    <row r="358" spans="2:100" ht="3.2" customHeight="1">
      <c r="B358" s="1880"/>
      <c r="C358" s="1880"/>
      <c r="D358" s="1880"/>
      <c r="E358" s="1880"/>
      <c r="F358" s="1880"/>
      <c r="G358" s="1880"/>
      <c r="H358" s="1880"/>
      <c r="I358" s="1880"/>
      <c r="J358" s="1880"/>
      <c r="K358" s="1880"/>
      <c r="L358" s="1880"/>
      <c r="M358" s="1880"/>
      <c r="N358" s="1880"/>
      <c r="O358" s="1880"/>
      <c r="P358" s="1880"/>
      <c r="Q358" s="1880"/>
      <c r="R358" s="1880"/>
      <c r="S358" s="1880"/>
      <c r="T358" s="1880"/>
      <c r="U358" s="1880"/>
      <c r="V358" s="1880"/>
      <c r="W358" s="1880"/>
      <c r="X358" s="1880"/>
      <c r="Y358" s="1880"/>
      <c r="Z358" s="1880"/>
      <c r="AA358" s="1880"/>
      <c r="AB358" s="1880"/>
      <c r="AC358" s="1880"/>
      <c r="AD358" s="1880"/>
      <c r="AE358" s="1880"/>
      <c r="AF358" s="1880"/>
      <c r="AG358" s="1880"/>
      <c r="AH358" s="1880"/>
      <c r="AI358" s="1880"/>
      <c r="AJ358" s="1880"/>
      <c r="AK358" s="1880"/>
      <c r="AL358" s="1880"/>
      <c r="AM358" s="1880"/>
      <c r="AN358" s="1880"/>
      <c r="AO358" s="1880"/>
      <c r="AP358" s="1880"/>
      <c r="AQ358" s="257"/>
    </row>
    <row r="359" spans="2:100" ht="3.2" customHeight="1">
      <c r="B359" s="1880"/>
      <c r="C359" s="1880"/>
      <c r="D359" s="1880"/>
      <c r="E359" s="1880"/>
      <c r="F359" s="1880"/>
      <c r="G359" s="1880"/>
      <c r="H359" s="1880"/>
      <c r="I359" s="1880"/>
      <c r="J359" s="1880"/>
      <c r="K359" s="1880"/>
      <c r="L359" s="1880"/>
      <c r="M359" s="1880"/>
      <c r="N359" s="1880"/>
      <c r="O359" s="1880"/>
      <c r="P359" s="1880"/>
      <c r="Q359" s="1880"/>
      <c r="R359" s="1880"/>
      <c r="S359" s="1880"/>
      <c r="T359" s="1880"/>
      <c r="U359" s="1880"/>
      <c r="V359" s="1880"/>
      <c r="W359" s="1880"/>
      <c r="X359" s="1880"/>
      <c r="Y359" s="1880"/>
      <c r="Z359" s="1880"/>
      <c r="AA359" s="1880"/>
      <c r="AB359" s="1880"/>
      <c r="AC359" s="1880"/>
      <c r="AD359" s="1880"/>
      <c r="AE359" s="1880"/>
      <c r="AF359" s="1880"/>
      <c r="AG359" s="1880"/>
      <c r="AH359" s="1880"/>
      <c r="AI359" s="1880"/>
      <c r="AJ359" s="1880"/>
      <c r="AK359" s="1880"/>
      <c r="AL359" s="1880"/>
      <c r="AM359" s="1880"/>
      <c r="AN359" s="1880"/>
      <c r="AO359" s="1880"/>
      <c r="AP359" s="1880"/>
      <c r="AQ359" s="257"/>
    </row>
    <row r="360" spans="2:100" ht="3.2" customHeight="1">
      <c r="B360" s="1880"/>
      <c r="C360" s="1880"/>
      <c r="D360" s="1880"/>
      <c r="E360" s="1880"/>
      <c r="F360" s="1880"/>
      <c r="G360" s="1880"/>
      <c r="H360" s="1880"/>
      <c r="I360" s="1880"/>
      <c r="J360" s="1880"/>
      <c r="K360" s="1880"/>
      <c r="L360" s="1880"/>
      <c r="M360" s="1880"/>
      <c r="N360" s="1880"/>
      <c r="O360" s="1880"/>
      <c r="P360" s="1880"/>
      <c r="Q360" s="1880"/>
      <c r="R360" s="1880"/>
      <c r="S360" s="1880"/>
      <c r="T360" s="1880"/>
      <c r="U360" s="1880"/>
      <c r="V360" s="1880"/>
      <c r="W360" s="1880"/>
      <c r="X360" s="1880"/>
      <c r="Y360" s="1880"/>
      <c r="Z360" s="1880"/>
      <c r="AA360" s="1880"/>
      <c r="AB360" s="1880"/>
      <c r="AC360" s="1880"/>
      <c r="AD360" s="1880"/>
      <c r="AE360" s="1880"/>
      <c r="AF360" s="1880"/>
      <c r="AG360" s="1880"/>
      <c r="AH360" s="1880"/>
      <c r="AI360" s="1880"/>
      <c r="AJ360" s="1880"/>
      <c r="AK360" s="1880"/>
      <c r="AL360" s="1880"/>
      <c r="AM360" s="1880"/>
      <c r="AN360" s="1880"/>
      <c r="AO360" s="1880"/>
      <c r="AP360" s="1880"/>
      <c r="AQ360" s="257"/>
    </row>
    <row r="361" spans="2:100" ht="3.2" customHeight="1">
      <c r="B361" s="1880"/>
      <c r="C361" s="1880"/>
      <c r="D361" s="1880"/>
      <c r="E361" s="1880"/>
      <c r="F361" s="1880"/>
      <c r="G361" s="1880"/>
      <c r="H361" s="1880"/>
      <c r="I361" s="1880"/>
      <c r="J361" s="1880"/>
      <c r="K361" s="1880"/>
      <c r="L361" s="1880"/>
      <c r="M361" s="1880"/>
      <c r="N361" s="1880"/>
      <c r="O361" s="1880"/>
      <c r="P361" s="1880"/>
      <c r="Q361" s="1880"/>
      <c r="R361" s="1880"/>
      <c r="S361" s="1880"/>
      <c r="T361" s="1880"/>
      <c r="U361" s="1880"/>
      <c r="V361" s="1880"/>
      <c r="W361" s="1880"/>
      <c r="X361" s="1880"/>
      <c r="Y361" s="1880"/>
      <c r="Z361" s="1880"/>
      <c r="AA361" s="1880"/>
      <c r="AB361" s="1880"/>
      <c r="AC361" s="1880"/>
      <c r="AD361" s="1880"/>
      <c r="AE361" s="1880"/>
      <c r="AF361" s="1880"/>
      <c r="AG361" s="1880"/>
      <c r="AH361" s="1880"/>
      <c r="AI361" s="1880"/>
      <c r="AJ361" s="1880"/>
      <c r="AK361" s="1880"/>
      <c r="AL361" s="1880"/>
      <c r="AM361" s="1880"/>
      <c r="AN361" s="1880"/>
      <c r="AO361" s="1880"/>
      <c r="AP361" s="1880"/>
      <c r="AQ361" s="257"/>
    </row>
    <row r="362" spans="2:100" ht="3.2" customHeight="1">
      <c r="B362" s="1880"/>
      <c r="C362" s="1880"/>
      <c r="D362" s="1880"/>
      <c r="E362" s="1880"/>
      <c r="F362" s="1880"/>
      <c r="G362" s="1880"/>
      <c r="H362" s="1880"/>
      <c r="I362" s="1880"/>
      <c r="J362" s="1880"/>
      <c r="K362" s="1880"/>
      <c r="L362" s="1880"/>
      <c r="M362" s="1880"/>
      <c r="N362" s="1880"/>
      <c r="O362" s="1880"/>
      <c r="P362" s="1880"/>
      <c r="Q362" s="1880"/>
      <c r="R362" s="1880"/>
      <c r="S362" s="1880"/>
      <c r="T362" s="1880"/>
      <c r="U362" s="1880"/>
      <c r="V362" s="1880"/>
      <c r="W362" s="1880"/>
      <c r="X362" s="1880"/>
      <c r="Y362" s="1880"/>
      <c r="Z362" s="1880"/>
      <c r="AA362" s="1880"/>
      <c r="AB362" s="1880"/>
      <c r="AC362" s="1880"/>
      <c r="AD362" s="1880"/>
      <c r="AE362" s="1880"/>
      <c r="AF362" s="1880"/>
      <c r="AG362" s="1880"/>
      <c r="AH362" s="1880"/>
      <c r="AI362" s="1880"/>
      <c r="AJ362" s="1880"/>
      <c r="AK362" s="1880"/>
      <c r="AL362" s="1880"/>
      <c r="AM362" s="1880"/>
      <c r="AN362" s="1880"/>
      <c r="AO362" s="1880"/>
      <c r="AP362" s="1880"/>
      <c r="AQ362" s="257"/>
    </row>
    <row r="363" spans="2:100" ht="3.2" customHeight="1">
      <c r="B363" s="1880"/>
      <c r="C363" s="1880"/>
      <c r="D363" s="1880"/>
      <c r="E363" s="1880"/>
      <c r="F363" s="1880"/>
      <c r="G363" s="1880"/>
      <c r="H363" s="1880"/>
      <c r="I363" s="1880"/>
      <c r="J363" s="1880"/>
      <c r="K363" s="1880"/>
      <c r="L363" s="1880"/>
      <c r="M363" s="1880"/>
      <c r="N363" s="1880"/>
      <c r="O363" s="1880"/>
      <c r="P363" s="1880"/>
      <c r="Q363" s="1880"/>
      <c r="R363" s="1880"/>
      <c r="S363" s="1880"/>
      <c r="T363" s="1880"/>
      <c r="U363" s="1880"/>
      <c r="V363" s="1880"/>
      <c r="W363" s="1880"/>
      <c r="X363" s="1880"/>
      <c r="Y363" s="1880"/>
      <c r="Z363" s="1880"/>
      <c r="AA363" s="1880"/>
      <c r="AB363" s="1880"/>
      <c r="AC363" s="1880"/>
      <c r="AD363" s="1880"/>
      <c r="AE363" s="1880"/>
      <c r="AF363" s="1880"/>
      <c r="AG363" s="1880"/>
      <c r="AH363" s="1880"/>
      <c r="AI363" s="1880"/>
      <c r="AJ363" s="1880"/>
      <c r="AK363" s="1880"/>
      <c r="AL363" s="1880"/>
      <c r="AM363" s="1880"/>
      <c r="AN363" s="1880"/>
      <c r="AO363" s="1880"/>
      <c r="AP363" s="1880"/>
      <c r="AQ363" s="523"/>
      <c r="AR363" s="523"/>
      <c r="AS363" s="523"/>
      <c r="AT363" s="523"/>
      <c r="AU363" s="523"/>
      <c r="AV363" s="523"/>
      <c r="AW363" s="257"/>
    </row>
    <row r="364" spans="2:100">
      <c r="B364" s="1879" t="s">
        <v>993</v>
      </c>
      <c r="C364" s="1879"/>
      <c r="D364" s="1879"/>
      <c r="E364" s="1879"/>
      <c r="F364" s="1879"/>
      <c r="G364" s="1879"/>
      <c r="H364" s="1879"/>
      <c r="I364" s="1879"/>
      <c r="J364" s="1879"/>
      <c r="K364" s="1879"/>
      <c r="L364" s="1879"/>
      <c r="M364" s="1879"/>
      <c r="N364" s="1879"/>
      <c r="O364" s="1879"/>
      <c r="P364" s="1879"/>
      <c r="Q364" s="1879"/>
      <c r="R364" s="1879"/>
      <c r="S364" s="1879"/>
      <c r="T364" s="1879"/>
      <c r="U364" s="1879"/>
      <c r="V364" s="1879"/>
      <c r="W364" s="1879"/>
      <c r="X364" s="1879"/>
      <c r="Y364" s="1879"/>
      <c r="Z364" s="1879"/>
      <c r="AA364" s="1879"/>
      <c r="AB364" s="1879"/>
      <c r="AC364" s="1879"/>
      <c r="AD364" s="1879"/>
      <c r="AE364" s="1879"/>
      <c r="AF364" s="1879"/>
      <c r="AG364" s="1879"/>
      <c r="AH364" s="1879"/>
      <c r="AI364" s="1879"/>
      <c r="AJ364" s="1879"/>
      <c r="AK364" s="1879"/>
      <c r="AL364" s="1879"/>
      <c r="AM364" s="1879"/>
      <c r="AN364" s="1879"/>
      <c r="AO364" s="1879"/>
      <c r="AP364" s="1879"/>
      <c r="AQ364" s="1879"/>
      <c r="AR364" s="1879"/>
      <c r="AS364" s="1879"/>
      <c r="AT364" s="1879"/>
      <c r="BF364" s="257"/>
      <c r="BG364" s="523"/>
      <c r="BH364" s="523"/>
      <c r="BI364" s="523"/>
      <c r="BJ364" s="523"/>
      <c r="BK364" s="523"/>
      <c r="BL364" s="523"/>
      <c r="BM364" s="523"/>
      <c r="BN364" s="523"/>
      <c r="BO364" s="523"/>
      <c r="BP364" s="523"/>
      <c r="BQ364" s="523"/>
      <c r="BR364" s="523"/>
      <c r="BS364" s="523"/>
      <c r="BT364" s="523"/>
      <c r="BU364" s="523"/>
      <c r="BV364" s="523"/>
      <c r="BW364" s="523"/>
      <c r="BX364" s="523"/>
      <c r="BY364" s="523"/>
      <c r="BZ364" s="523"/>
      <c r="CA364" s="523"/>
      <c r="CB364" s="523"/>
      <c r="CC364" s="523"/>
      <c r="CD364" s="523"/>
      <c r="CE364" s="523"/>
      <c r="CF364" s="523"/>
      <c r="CG364" s="523"/>
      <c r="CH364" s="523"/>
      <c r="CI364" s="523"/>
      <c r="CJ364" s="523"/>
      <c r="CK364" s="523"/>
      <c r="CL364" s="523"/>
      <c r="CM364" s="523"/>
      <c r="CN364" s="523"/>
      <c r="CO364" s="523"/>
      <c r="CP364" s="523"/>
      <c r="CQ364" s="523"/>
      <c r="CR364" s="523"/>
      <c r="CS364" s="523"/>
      <c r="CT364" s="523"/>
      <c r="CU364" s="523"/>
      <c r="CV364" s="257"/>
    </row>
    <row r="365" spans="2:100" ht="3.2" customHeight="1">
      <c r="D365" s="1733" t="s">
        <v>643</v>
      </c>
      <c r="E365" s="1733"/>
      <c r="F365" s="1097"/>
      <c r="G365" s="1520"/>
      <c r="H365" s="1520"/>
      <c r="I365" s="1520"/>
      <c r="J365" s="1520"/>
      <c r="K365" s="1520"/>
      <c r="L365" s="1520"/>
      <c r="M365" s="1520"/>
      <c r="N365" s="1098"/>
      <c r="O365" s="1905" t="s">
        <v>815</v>
      </c>
      <c r="P365" s="1906"/>
      <c r="Q365" s="1779" t="str">
        <f>IF(入力シート!L259="","",IF('計算シート（非表示）'!B134="","",IF('計算シート（非表示）'!B134&gt;8500000,入力シート!L259,"")))</f>
        <v/>
      </c>
      <c r="R365" s="1780"/>
      <c r="S365" s="1780"/>
      <c r="T365" s="1781"/>
      <c r="U365" s="1609" t="s">
        <v>814</v>
      </c>
      <c r="V365" s="1610"/>
      <c r="W365" s="1611"/>
      <c r="X365" s="1097" t="str">
        <f>IF(入力シート!N259="","",IF('計算シート（非表示）'!B134="","",IF('計算シート（非表示）'!B134&gt;8500000,入力シート!N259,"")))</f>
        <v/>
      </c>
      <c r="Y365" s="1520"/>
      <c r="Z365" s="1520" t="str">
        <f>IF(入力シート!P259="","",IF('計算シート（非表示）'!B134="","",IF('計算シート（非表示）'!B134&gt;8500000,入力シート!P259,"")))</f>
        <v/>
      </c>
      <c r="AA365" s="1520"/>
      <c r="AB365" s="1520" t="s">
        <v>277</v>
      </c>
      <c r="AC365" s="1520"/>
      <c r="AD365" s="1520" t="str">
        <f>IF(入力シート!S259="","",IF('計算シート（非表示）'!B134="","",IF('計算シート（非表示）'!B134&gt;8500000,入力シート!S259,"")))</f>
        <v/>
      </c>
      <c r="AE365" s="1520"/>
      <c r="AF365" s="1520" t="s">
        <v>651</v>
      </c>
      <c r="AG365" s="1520"/>
      <c r="AH365" s="1881" t="str">
        <f>IF(入力シート!U259="","",IF('計算シート（非表示）'!B134="","",IF('計算シート（非表示）'!B134&gt;8500000,入力シート!U259,"")))</f>
        <v/>
      </c>
      <c r="AI365" s="1881"/>
      <c r="AJ365" s="1520" t="s">
        <v>392</v>
      </c>
      <c r="AK365" s="1098"/>
      <c r="AL365" s="1609" t="s">
        <v>816</v>
      </c>
      <c r="AM365" s="1610"/>
      <c r="AN365" s="1610"/>
      <c r="AO365" s="1610"/>
      <c r="AP365" s="1610"/>
      <c r="AQ365" s="1610"/>
      <c r="AR365" s="1610"/>
      <c r="AS365" s="1611"/>
      <c r="AT365" s="1883" t="str">
        <f>IF(入力シート!W259="","",IF('計算シート（非表示）'!B134="","",IF('計算シート（非表示）'!B134&gt;8500000,入力シート!W259,"")))</f>
        <v/>
      </c>
      <c r="AU365" s="1884"/>
      <c r="AV365" s="1884"/>
      <c r="AW365" s="1884"/>
      <c r="AX365" s="1884"/>
      <c r="AY365" s="1520" t="str">
        <f>IF(入力シート!AB259="","",IF('計算シート（非表示）'!B134="","",IF('計算シート（非表示）'!B134&gt;8500000,入力シート!AB259,"")))</f>
        <v/>
      </c>
      <c r="AZ365" s="1520"/>
      <c r="BA365" s="1520"/>
      <c r="BB365" s="1098"/>
      <c r="BC365" s="1839" t="s">
        <v>817</v>
      </c>
      <c r="BD365" s="1840"/>
      <c r="BE365" s="1840"/>
      <c r="BF365" s="1840"/>
      <c r="BG365" s="1840"/>
      <c r="BH365" s="1840"/>
      <c r="BI365" s="1840"/>
      <c r="BJ365" s="1840"/>
      <c r="BK365" s="1841"/>
      <c r="BL365" s="1133" t="str">
        <f>IF(入力シート!H259="","",IF('計算シート（非表示）'!B134="","",IF('計算シート（非表示）'!B134&gt;8500000,IF(入力シート!H260="","",入力シート!H260),"")))</f>
        <v/>
      </c>
      <c r="BM365" s="1020"/>
      <c r="BN365" s="1020"/>
      <c r="BO365" s="1020"/>
      <c r="BP365" s="1020"/>
      <c r="BQ365" s="1020"/>
      <c r="BR365" s="1020"/>
      <c r="BS365" s="1020"/>
      <c r="BT365" s="1020"/>
      <c r="BU365" s="1020"/>
      <c r="BV365" s="1020"/>
      <c r="BW365" s="1020"/>
      <c r="BX365" s="1020"/>
      <c r="BY365" s="1020"/>
      <c r="BZ365" s="1020"/>
      <c r="CA365" s="1020"/>
      <c r="CB365" s="1020"/>
      <c r="CC365" s="1020"/>
      <c r="CD365" s="1020"/>
      <c r="CE365" s="1020"/>
      <c r="CF365" s="1020"/>
      <c r="CG365" s="1020"/>
      <c r="CH365" s="1020"/>
      <c r="CI365" s="1020"/>
      <c r="CJ365" s="1020"/>
      <c r="CK365" s="1020"/>
      <c r="CL365" s="1020"/>
      <c r="CM365" s="1020"/>
      <c r="CN365" s="1020"/>
      <c r="CO365" s="1020"/>
      <c r="CP365" s="1020"/>
      <c r="CQ365" s="1020"/>
      <c r="CR365" s="1020"/>
      <c r="CS365" s="1020"/>
      <c r="CT365" s="1020"/>
      <c r="CU365" s="1037"/>
    </row>
    <row r="366" spans="2:100" ht="3.2" customHeight="1">
      <c r="D366" s="1733"/>
      <c r="E366" s="1733"/>
      <c r="F366" s="1099"/>
      <c r="G366" s="1521"/>
      <c r="H366" s="1521"/>
      <c r="I366" s="1521"/>
      <c r="J366" s="1521"/>
      <c r="K366" s="1521"/>
      <c r="L366" s="1521"/>
      <c r="M366" s="1521"/>
      <c r="N366" s="1100"/>
      <c r="O366" s="1907"/>
      <c r="P366" s="1908"/>
      <c r="Q366" s="1807"/>
      <c r="R366" s="1858"/>
      <c r="S366" s="1858"/>
      <c r="T366" s="1808"/>
      <c r="U366" s="1612"/>
      <c r="V366" s="1613"/>
      <c r="W366" s="1614"/>
      <c r="X366" s="1099"/>
      <c r="Y366" s="1521"/>
      <c r="Z366" s="1521"/>
      <c r="AA366" s="1521"/>
      <c r="AB366" s="1521"/>
      <c r="AC366" s="1521"/>
      <c r="AD366" s="1521"/>
      <c r="AE366" s="1521"/>
      <c r="AF366" s="1521"/>
      <c r="AG366" s="1521"/>
      <c r="AH366" s="1730"/>
      <c r="AI366" s="1730"/>
      <c r="AJ366" s="1521"/>
      <c r="AK366" s="1100"/>
      <c r="AL366" s="1612"/>
      <c r="AM366" s="1613"/>
      <c r="AN366" s="1613"/>
      <c r="AO366" s="1613"/>
      <c r="AP366" s="1613"/>
      <c r="AQ366" s="1613"/>
      <c r="AR366" s="1613"/>
      <c r="AS366" s="1614"/>
      <c r="AT366" s="1885"/>
      <c r="AU366" s="1886"/>
      <c r="AV366" s="1886"/>
      <c r="AW366" s="1886"/>
      <c r="AX366" s="1886"/>
      <c r="AY366" s="1521"/>
      <c r="AZ366" s="1521"/>
      <c r="BA366" s="1521"/>
      <c r="BB366" s="1100"/>
      <c r="BC366" s="1842"/>
      <c r="BD366" s="1843"/>
      <c r="BE366" s="1843"/>
      <c r="BF366" s="1843"/>
      <c r="BG366" s="1843"/>
      <c r="BH366" s="1843"/>
      <c r="BI366" s="1843"/>
      <c r="BJ366" s="1843"/>
      <c r="BK366" s="1844"/>
      <c r="BL366" s="1134"/>
      <c r="BM366" s="1021"/>
      <c r="BN366" s="1021"/>
      <c r="BO366" s="1021"/>
      <c r="BP366" s="1021"/>
      <c r="BQ366" s="1021"/>
      <c r="BR366" s="1021"/>
      <c r="BS366" s="1021"/>
      <c r="BT366" s="1021"/>
      <c r="BU366" s="1021"/>
      <c r="BV366" s="1021"/>
      <c r="BW366" s="1021"/>
      <c r="BX366" s="1021"/>
      <c r="BY366" s="1021"/>
      <c r="BZ366" s="1021"/>
      <c r="CA366" s="1021"/>
      <c r="CB366" s="1021"/>
      <c r="CC366" s="1021"/>
      <c r="CD366" s="1021"/>
      <c r="CE366" s="1021"/>
      <c r="CF366" s="1021"/>
      <c r="CG366" s="1021"/>
      <c r="CH366" s="1021"/>
      <c r="CI366" s="1021"/>
      <c r="CJ366" s="1021"/>
      <c r="CK366" s="1021"/>
      <c r="CL366" s="1021"/>
      <c r="CM366" s="1021"/>
      <c r="CN366" s="1021"/>
      <c r="CO366" s="1021"/>
      <c r="CP366" s="1021"/>
      <c r="CQ366" s="1021"/>
      <c r="CR366" s="1021"/>
      <c r="CS366" s="1021"/>
      <c r="CT366" s="1021"/>
      <c r="CU366" s="1132"/>
    </row>
    <row r="367" spans="2:100" ht="3.2" customHeight="1">
      <c r="D367" s="1733"/>
      <c r="E367" s="1733"/>
      <c r="F367" s="1099"/>
      <c r="G367" s="1521"/>
      <c r="H367" s="1521"/>
      <c r="I367" s="1521"/>
      <c r="J367" s="1521"/>
      <c r="K367" s="1521"/>
      <c r="L367" s="1521"/>
      <c r="M367" s="1521"/>
      <c r="N367" s="1100"/>
      <c r="O367" s="1907"/>
      <c r="P367" s="1908"/>
      <c r="Q367" s="1807"/>
      <c r="R367" s="1858"/>
      <c r="S367" s="1858"/>
      <c r="T367" s="1808"/>
      <c r="U367" s="1612"/>
      <c r="V367" s="1613"/>
      <c r="W367" s="1614"/>
      <c r="X367" s="1099"/>
      <c r="Y367" s="1521"/>
      <c r="Z367" s="1521"/>
      <c r="AA367" s="1521"/>
      <c r="AB367" s="1521"/>
      <c r="AC367" s="1521"/>
      <c r="AD367" s="1521"/>
      <c r="AE367" s="1521"/>
      <c r="AF367" s="1521"/>
      <c r="AG367" s="1521"/>
      <c r="AH367" s="1730"/>
      <c r="AI367" s="1730"/>
      <c r="AJ367" s="1521"/>
      <c r="AK367" s="1100"/>
      <c r="AL367" s="1612"/>
      <c r="AM367" s="1613"/>
      <c r="AN367" s="1613"/>
      <c r="AO367" s="1613"/>
      <c r="AP367" s="1613"/>
      <c r="AQ367" s="1613"/>
      <c r="AR367" s="1613"/>
      <c r="AS367" s="1614"/>
      <c r="AT367" s="1885"/>
      <c r="AU367" s="1886"/>
      <c r="AV367" s="1886"/>
      <c r="AW367" s="1886"/>
      <c r="AX367" s="1886"/>
      <c r="AY367" s="1521"/>
      <c r="AZ367" s="1521"/>
      <c r="BA367" s="1521"/>
      <c r="BB367" s="1100"/>
      <c r="BC367" s="1842"/>
      <c r="BD367" s="1843"/>
      <c r="BE367" s="1843"/>
      <c r="BF367" s="1843"/>
      <c r="BG367" s="1843"/>
      <c r="BH367" s="1843"/>
      <c r="BI367" s="1843"/>
      <c r="BJ367" s="1843"/>
      <c r="BK367" s="1844"/>
      <c r="BL367" s="1134"/>
      <c r="BM367" s="1021"/>
      <c r="BN367" s="1021"/>
      <c r="BO367" s="1021"/>
      <c r="BP367" s="1021"/>
      <c r="BQ367" s="1021"/>
      <c r="BR367" s="1021"/>
      <c r="BS367" s="1021"/>
      <c r="BT367" s="1021"/>
      <c r="BU367" s="1021"/>
      <c r="BV367" s="1021"/>
      <c r="BW367" s="1021"/>
      <c r="BX367" s="1021"/>
      <c r="BY367" s="1021"/>
      <c r="BZ367" s="1021"/>
      <c r="CA367" s="1021"/>
      <c r="CB367" s="1021"/>
      <c r="CC367" s="1021"/>
      <c r="CD367" s="1021"/>
      <c r="CE367" s="1021"/>
      <c r="CF367" s="1021"/>
      <c r="CG367" s="1021"/>
      <c r="CH367" s="1021"/>
      <c r="CI367" s="1021"/>
      <c r="CJ367" s="1021"/>
      <c r="CK367" s="1021"/>
      <c r="CL367" s="1021"/>
      <c r="CM367" s="1021"/>
      <c r="CN367" s="1021"/>
      <c r="CO367" s="1021"/>
      <c r="CP367" s="1021"/>
      <c r="CQ367" s="1021"/>
      <c r="CR367" s="1021"/>
      <c r="CS367" s="1021"/>
      <c r="CT367" s="1021"/>
      <c r="CU367" s="1132"/>
    </row>
    <row r="368" spans="2:100" ht="3.2" customHeight="1">
      <c r="D368" s="1733"/>
      <c r="E368" s="1733"/>
      <c r="F368" s="1099"/>
      <c r="G368" s="1521"/>
      <c r="H368" s="1521"/>
      <c r="I368" s="1521"/>
      <c r="J368" s="1521"/>
      <c r="K368" s="1521"/>
      <c r="L368" s="1521"/>
      <c r="M368" s="1521"/>
      <c r="N368" s="1100"/>
      <c r="O368" s="1907"/>
      <c r="P368" s="1908"/>
      <c r="Q368" s="1807"/>
      <c r="R368" s="1858"/>
      <c r="S368" s="1858"/>
      <c r="T368" s="1808"/>
      <c r="U368" s="1612"/>
      <c r="V368" s="1613"/>
      <c r="W368" s="1614"/>
      <c r="X368" s="1099"/>
      <c r="Y368" s="1521"/>
      <c r="Z368" s="1521"/>
      <c r="AA368" s="1521"/>
      <c r="AB368" s="1521"/>
      <c r="AC368" s="1521"/>
      <c r="AD368" s="1521"/>
      <c r="AE368" s="1521"/>
      <c r="AF368" s="1521"/>
      <c r="AG368" s="1521"/>
      <c r="AH368" s="1730"/>
      <c r="AI368" s="1730"/>
      <c r="AJ368" s="1521"/>
      <c r="AK368" s="1100"/>
      <c r="AL368" s="1612"/>
      <c r="AM368" s="1613"/>
      <c r="AN368" s="1613"/>
      <c r="AO368" s="1613"/>
      <c r="AP368" s="1613"/>
      <c r="AQ368" s="1613"/>
      <c r="AR368" s="1613"/>
      <c r="AS368" s="1614"/>
      <c r="AT368" s="1885"/>
      <c r="AU368" s="1886"/>
      <c r="AV368" s="1886"/>
      <c r="AW368" s="1886"/>
      <c r="AX368" s="1886"/>
      <c r="AY368" s="1521"/>
      <c r="AZ368" s="1521"/>
      <c r="BA368" s="1521"/>
      <c r="BB368" s="1100"/>
      <c r="BC368" s="1842"/>
      <c r="BD368" s="1843"/>
      <c r="BE368" s="1843"/>
      <c r="BF368" s="1843"/>
      <c r="BG368" s="1843"/>
      <c r="BH368" s="1843"/>
      <c r="BI368" s="1843"/>
      <c r="BJ368" s="1843"/>
      <c r="BK368" s="1844"/>
      <c r="BL368" s="1134"/>
      <c r="BM368" s="1021"/>
      <c r="BN368" s="1021"/>
      <c r="BO368" s="1021"/>
      <c r="BP368" s="1021"/>
      <c r="BQ368" s="1021"/>
      <c r="BR368" s="1021"/>
      <c r="BS368" s="1021"/>
      <c r="BT368" s="1021"/>
      <c r="BU368" s="1021"/>
      <c r="BV368" s="1021"/>
      <c r="BW368" s="1021"/>
      <c r="BX368" s="1021"/>
      <c r="BY368" s="1021"/>
      <c r="BZ368" s="1021"/>
      <c r="CA368" s="1021"/>
      <c r="CB368" s="1021"/>
      <c r="CC368" s="1021"/>
      <c r="CD368" s="1021"/>
      <c r="CE368" s="1021"/>
      <c r="CF368" s="1021"/>
      <c r="CG368" s="1021"/>
      <c r="CH368" s="1021"/>
      <c r="CI368" s="1021"/>
      <c r="CJ368" s="1021"/>
      <c r="CK368" s="1021"/>
      <c r="CL368" s="1021"/>
      <c r="CM368" s="1021"/>
      <c r="CN368" s="1021"/>
      <c r="CO368" s="1021"/>
      <c r="CP368" s="1021"/>
      <c r="CQ368" s="1021"/>
      <c r="CR368" s="1021"/>
      <c r="CS368" s="1021"/>
      <c r="CT368" s="1021"/>
      <c r="CU368" s="1132"/>
    </row>
    <row r="369" spans="4:108" ht="3.2" customHeight="1">
      <c r="D369" s="1733"/>
      <c r="E369" s="1733"/>
      <c r="F369" s="1101"/>
      <c r="G369" s="1522"/>
      <c r="H369" s="1522"/>
      <c r="I369" s="1522"/>
      <c r="J369" s="1522"/>
      <c r="K369" s="1522"/>
      <c r="L369" s="1522"/>
      <c r="M369" s="1522"/>
      <c r="N369" s="1102"/>
      <c r="O369" s="1907"/>
      <c r="P369" s="1908"/>
      <c r="Q369" s="1807"/>
      <c r="R369" s="1858"/>
      <c r="S369" s="1858"/>
      <c r="T369" s="1808"/>
      <c r="U369" s="1612"/>
      <c r="V369" s="1613"/>
      <c r="W369" s="1614"/>
      <c r="X369" s="1099"/>
      <c r="Y369" s="1521"/>
      <c r="Z369" s="1521"/>
      <c r="AA369" s="1521"/>
      <c r="AB369" s="1521"/>
      <c r="AC369" s="1521"/>
      <c r="AD369" s="1521"/>
      <c r="AE369" s="1521"/>
      <c r="AF369" s="1521"/>
      <c r="AG369" s="1521"/>
      <c r="AH369" s="1730"/>
      <c r="AI369" s="1730"/>
      <c r="AJ369" s="1521"/>
      <c r="AK369" s="1100"/>
      <c r="AL369" s="1612"/>
      <c r="AM369" s="1613"/>
      <c r="AN369" s="1613"/>
      <c r="AO369" s="1613"/>
      <c r="AP369" s="1613"/>
      <c r="AQ369" s="1613"/>
      <c r="AR369" s="1613"/>
      <c r="AS369" s="1614"/>
      <c r="AT369" s="1885"/>
      <c r="AU369" s="1886"/>
      <c r="AV369" s="1886"/>
      <c r="AW369" s="1886"/>
      <c r="AX369" s="1886"/>
      <c r="AY369" s="1521"/>
      <c r="AZ369" s="1521"/>
      <c r="BA369" s="1521"/>
      <c r="BB369" s="1100"/>
      <c r="BC369" s="1842"/>
      <c r="BD369" s="1843"/>
      <c r="BE369" s="1843"/>
      <c r="BF369" s="1843"/>
      <c r="BG369" s="1843"/>
      <c r="BH369" s="1843"/>
      <c r="BI369" s="1843"/>
      <c r="BJ369" s="1843"/>
      <c r="BK369" s="1844"/>
      <c r="BL369" s="1134"/>
      <c r="BM369" s="1021"/>
      <c r="BN369" s="1021"/>
      <c r="BO369" s="1021"/>
      <c r="BP369" s="1021"/>
      <c r="BQ369" s="1021"/>
      <c r="BR369" s="1021"/>
      <c r="BS369" s="1021"/>
      <c r="BT369" s="1021"/>
      <c r="BU369" s="1021"/>
      <c r="BV369" s="1021"/>
      <c r="BW369" s="1021"/>
      <c r="BX369" s="1021"/>
      <c r="BY369" s="1021"/>
      <c r="BZ369" s="1021"/>
      <c r="CA369" s="1021"/>
      <c r="CB369" s="1021"/>
      <c r="CC369" s="1021"/>
      <c r="CD369" s="1021"/>
      <c r="CE369" s="1021"/>
      <c r="CF369" s="1021"/>
      <c r="CG369" s="1021"/>
      <c r="CH369" s="1021"/>
      <c r="CI369" s="1021"/>
      <c r="CJ369" s="1021"/>
      <c r="CK369" s="1021"/>
      <c r="CL369" s="1021"/>
      <c r="CM369" s="1021"/>
      <c r="CN369" s="1021"/>
      <c r="CO369" s="1021"/>
      <c r="CP369" s="1021"/>
      <c r="CQ369" s="1021"/>
      <c r="CR369" s="1021"/>
      <c r="CS369" s="1021"/>
      <c r="CT369" s="1021"/>
      <c r="CU369" s="1132"/>
    </row>
    <row r="370" spans="4:108" ht="3.2" customHeight="1">
      <c r="D370" s="1733" t="s">
        <v>124</v>
      </c>
      <c r="E370" s="1733"/>
      <c r="F370" s="1133" t="str">
        <f>IF(入力シート!C259="","",IF('計算シート（非表示）'!B134="","",IF('計算シート（非表示）'!B134&gt;8500000,入力シート!C259,"")))</f>
        <v/>
      </c>
      <c r="G370" s="1020"/>
      <c r="H370" s="1020"/>
      <c r="I370" s="1020"/>
      <c r="J370" s="1020"/>
      <c r="K370" s="1020"/>
      <c r="L370" s="1020"/>
      <c r="M370" s="1020"/>
      <c r="N370" s="1037"/>
      <c r="O370" s="1907"/>
      <c r="P370" s="1908"/>
      <c r="Q370" s="1807"/>
      <c r="R370" s="1858"/>
      <c r="S370" s="1858"/>
      <c r="T370" s="1808"/>
      <c r="U370" s="1612"/>
      <c r="V370" s="1613"/>
      <c r="W370" s="1614"/>
      <c r="X370" s="1099"/>
      <c r="Y370" s="1521"/>
      <c r="Z370" s="1521"/>
      <c r="AA370" s="1521"/>
      <c r="AB370" s="1521"/>
      <c r="AC370" s="1521"/>
      <c r="AD370" s="1521"/>
      <c r="AE370" s="1521"/>
      <c r="AF370" s="1521"/>
      <c r="AG370" s="1521"/>
      <c r="AH370" s="1730"/>
      <c r="AI370" s="1730"/>
      <c r="AJ370" s="1521"/>
      <c r="AK370" s="1100"/>
      <c r="AL370" s="1612"/>
      <c r="AM370" s="1613"/>
      <c r="AN370" s="1613"/>
      <c r="AO370" s="1613"/>
      <c r="AP370" s="1613"/>
      <c r="AQ370" s="1613"/>
      <c r="AR370" s="1613"/>
      <c r="AS370" s="1614"/>
      <c r="AT370" s="1885"/>
      <c r="AU370" s="1886"/>
      <c r="AV370" s="1886"/>
      <c r="AW370" s="1886"/>
      <c r="AX370" s="1886"/>
      <c r="AY370" s="1521"/>
      <c r="AZ370" s="1521"/>
      <c r="BA370" s="1521"/>
      <c r="BB370" s="1100"/>
      <c r="BC370" s="1842"/>
      <c r="BD370" s="1843"/>
      <c r="BE370" s="1843"/>
      <c r="BF370" s="1843"/>
      <c r="BG370" s="1843"/>
      <c r="BH370" s="1843"/>
      <c r="BI370" s="1843"/>
      <c r="BJ370" s="1843"/>
      <c r="BK370" s="1844"/>
      <c r="BL370" s="1134"/>
      <c r="BM370" s="1021"/>
      <c r="BN370" s="1021"/>
      <c r="BO370" s="1021"/>
      <c r="BP370" s="1021"/>
      <c r="BQ370" s="1021"/>
      <c r="BR370" s="1021"/>
      <c r="BS370" s="1021"/>
      <c r="BT370" s="1021"/>
      <c r="BU370" s="1021"/>
      <c r="BV370" s="1021"/>
      <c r="BW370" s="1021"/>
      <c r="BX370" s="1021"/>
      <c r="BY370" s="1021"/>
      <c r="BZ370" s="1021"/>
      <c r="CA370" s="1021"/>
      <c r="CB370" s="1021"/>
      <c r="CC370" s="1021"/>
      <c r="CD370" s="1021"/>
      <c r="CE370" s="1021"/>
      <c r="CF370" s="1021"/>
      <c r="CG370" s="1021"/>
      <c r="CH370" s="1021"/>
      <c r="CI370" s="1021"/>
      <c r="CJ370" s="1021"/>
      <c r="CK370" s="1021"/>
      <c r="CL370" s="1021"/>
      <c r="CM370" s="1021"/>
      <c r="CN370" s="1021"/>
      <c r="CO370" s="1021"/>
      <c r="CP370" s="1021"/>
      <c r="CQ370" s="1021"/>
      <c r="CR370" s="1021"/>
      <c r="CS370" s="1021"/>
      <c r="CT370" s="1021"/>
      <c r="CU370" s="1132"/>
    </row>
    <row r="371" spans="4:108" ht="3.2" customHeight="1">
      <c r="D371" s="1733"/>
      <c r="E371" s="1733"/>
      <c r="F371" s="1134"/>
      <c r="G371" s="1021"/>
      <c r="H371" s="1021"/>
      <c r="I371" s="1021"/>
      <c r="J371" s="1021"/>
      <c r="K371" s="1021"/>
      <c r="L371" s="1021"/>
      <c r="M371" s="1021"/>
      <c r="N371" s="1132"/>
      <c r="O371" s="1907"/>
      <c r="P371" s="1908"/>
      <c r="Q371" s="1807"/>
      <c r="R371" s="1858"/>
      <c r="S371" s="1858"/>
      <c r="T371" s="1808"/>
      <c r="U371" s="1612"/>
      <c r="V371" s="1613"/>
      <c r="W371" s="1614"/>
      <c r="X371" s="1099"/>
      <c r="Y371" s="1521"/>
      <c r="Z371" s="1521"/>
      <c r="AA371" s="1521"/>
      <c r="AB371" s="1521"/>
      <c r="AC371" s="1521"/>
      <c r="AD371" s="1521"/>
      <c r="AE371" s="1521"/>
      <c r="AF371" s="1521"/>
      <c r="AG371" s="1521"/>
      <c r="AH371" s="1730"/>
      <c r="AI371" s="1730"/>
      <c r="AJ371" s="1521"/>
      <c r="AK371" s="1100"/>
      <c r="AL371" s="1612"/>
      <c r="AM371" s="1613"/>
      <c r="AN371" s="1613"/>
      <c r="AO371" s="1613"/>
      <c r="AP371" s="1613"/>
      <c r="AQ371" s="1613"/>
      <c r="AR371" s="1613"/>
      <c r="AS371" s="1614"/>
      <c r="AT371" s="1885"/>
      <c r="AU371" s="1886"/>
      <c r="AV371" s="1886"/>
      <c r="AW371" s="1886"/>
      <c r="AX371" s="1886"/>
      <c r="AY371" s="1521"/>
      <c r="AZ371" s="1521"/>
      <c r="BA371" s="1521"/>
      <c r="BB371" s="1100"/>
      <c r="BC371" s="1842"/>
      <c r="BD371" s="1843"/>
      <c r="BE371" s="1843"/>
      <c r="BF371" s="1843"/>
      <c r="BG371" s="1843"/>
      <c r="BH371" s="1843"/>
      <c r="BI371" s="1843"/>
      <c r="BJ371" s="1843"/>
      <c r="BK371" s="1844"/>
      <c r="BL371" s="1134"/>
      <c r="BM371" s="1021"/>
      <c r="BN371" s="1021"/>
      <c r="BO371" s="1021"/>
      <c r="BP371" s="1021"/>
      <c r="BQ371" s="1021"/>
      <c r="BR371" s="1021"/>
      <c r="BS371" s="1021"/>
      <c r="BT371" s="1021"/>
      <c r="BU371" s="1021"/>
      <c r="BV371" s="1021"/>
      <c r="BW371" s="1021"/>
      <c r="BX371" s="1021"/>
      <c r="BY371" s="1021"/>
      <c r="BZ371" s="1021"/>
      <c r="CA371" s="1021"/>
      <c r="CB371" s="1021"/>
      <c r="CC371" s="1021"/>
      <c r="CD371" s="1021"/>
      <c r="CE371" s="1021"/>
      <c r="CF371" s="1021"/>
      <c r="CG371" s="1021"/>
      <c r="CH371" s="1021"/>
      <c r="CI371" s="1021"/>
      <c r="CJ371" s="1021"/>
      <c r="CK371" s="1021"/>
      <c r="CL371" s="1021"/>
      <c r="CM371" s="1021"/>
      <c r="CN371" s="1021"/>
      <c r="CO371" s="1021"/>
      <c r="CP371" s="1021"/>
      <c r="CQ371" s="1021"/>
      <c r="CR371" s="1021"/>
      <c r="CS371" s="1021"/>
      <c r="CT371" s="1021"/>
      <c r="CU371" s="1132"/>
    </row>
    <row r="372" spans="4:108" ht="3.2" customHeight="1">
      <c r="D372" s="1733"/>
      <c r="E372" s="1733"/>
      <c r="F372" s="1134"/>
      <c r="G372" s="1021"/>
      <c r="H372" s="1021"/>
      <c r="I372" s="1021"/>
      <c r="J372" s="1021"/>
      <c r="K372" s="1021"/>
      <c r="L372" s="1021"/>
      <c r="M372" s="1021"/>
      <c r="N372" s="1132"/>
      <c r="O372" s="1907"/>
      <c r="P372" s="1908"/>
      <c r="Q372" s="1807"/>
      <c r="R372" s="1858"/>
      <c r="S372" s="1858"/>
      <c r="T372" s="1808"/>
      <c r="U372" s="1612"/>
      <c r="V372" s="1613"/>
      <c r="W372" s="1614"/>
      <c r="X372" s="1099"/>
      <c r="Y372" s="1521"/>
      <c r="Z372" s="1521"/>
      <c r="AA372" s="1521"/>
      <c r="AB372" s="1521"/>
      <c r="AC372" s="1521"/>
      <c r="AD372" s="1521"/>
      <c r="AE372" s="1521"/>
      <c r="AF372" s="1521"/>
      <c r="AG372" s="1521"/>
      <c r="AH372" s="1730"/>
      <c r="AI372" s="1730"/>
      <c r="AJ372" s="1521"/>
      <c r="AK372" s="1100"/>
      <c r="AL372" s="1612"/>
      <c r="AM372" s="1613"/>
      <c r="AN372" s="1613"/>
      <c r="AO372" s="1613"/>
      <c r="AP372" s="1613"/>
      <c r="AQ372" s="1613"/>
      <c r="AR372" s="1613"/>
      <c r="AS372" s="1614"/>
      <c r="AT372" s="1885"/>
      <c r="AU372" s="1886"/>
      <c r="AV372" s="1886"/>
      <c r="AW372" s="1886"/>
      <c r="AX372" s="1886"/>
      <c r="AY372" s="1521"/>
      <c r="AZ372" s="1521"/>
      <c r="BA372" s="1521"/>
      <c r="BB372" s="1100"/>
      <c r="BC372" s="1842"/>
      <c r="BD372" s="1843"/>
      <c r="BE372" s="1843"/>
      <c r="BF372" s="1843"/>
      <c r="BG372" s="1843"/>
      <c r="BH372" s="1843"/>
      <c r="BI372" s="1843"/>
      <c r="BJ372" s="1843"/>
      <c r="BK372" s="1844"/>
      <c r="BL372" s="1134"/>
      <c r="BM372" s="1021"/>
      <c r="BN372" s="1021"/>
      <c r="BO372" s="1021"/>
      <c r="BP372" s="1021"/>
      <c r="BQ372" s="1021"/>
      <c r="BR372" s="1021"/>
      <c r="BS372" s="1021"/>
      <c r="BT372" s="1021"/>
      <c r="BU372" s="1021"/>
      <c r="BV372" s="1021"/>
      <c r="BW372" s="1021"/>
      <c r="BX372" s="1021"/>
      <c r="BY372" s="1021"/>
      <c r="BZ372" s="1021"/>
      <c r="CA372" s="1021"/>
      <c r="CB372" s="1021"/>
      <c r="CC372" s="1021"/>
      <c r="CD372" s="1021"/>
      <c r="CE372" s="1021"/>
      <c r="CF372" s="1021"/>
      <c r="CG372" s="1021"/>
      <c r="CH372" s="1021"/>
      <c r="CI372" s="1021"/>
      <c r="CJ372" s="1021"/>
      <c r="CK372" s="1021"/>
      <c r="CL372" s="1021"/>
      <c r="CM372" s="1021"/>
      <c r="CN372" s="1021"/>
      <c r="CO372" s="1021"/>
      <c r="CP372" s="1021"/>
      <c r="CQ372" s="1021"/>
      <c r="CR372" s="1021"/>
      <c r="CS372" s="1021"/>
      <c r="CT372" s="1021"/>
      <c r="CU372" s="1132"/>
    </row>
    <row r="373" spans="4:108" ht="3.2" customHeight="1">
      <c r="D373" s="1733"/>
      <c r="E373" s="1733"/>
      <c r="F373" s="1134"/>
      <c r="G373" s="1021"/>
      <c r="H373" s="1021"/>
      <c r="I373" s="1021"/>
      <c r="J373" s="1021"/>
      <c r="K373" s="1021"/>
      <c r="L373" s="1021"/>
      <c r="M373" s="1021"/>
      <c r="N373" s="1132"/>
      <c r="O373" s="1907"/>
      <c r="P373" s="1908"/>
      <c r="Q373" s="1807"/>
      <c r="R373" s="1858"/>
      <c r="S373" s="1858"/>
      <c r="T373" s="1808"/>
      <c r="U373" s="1612"/>
      <c r="V373" s="1613"/>
      <c r="W373" s="1614"/>
      <c r="X373" s="1099"/>
      <c r="Y373" s="1521"/>
      <c r="Z373" s="1521"/>
      <c r="AA373" s="1521"/>
      <c r="AB373" s="1521"/>
      <c r="AC373" s="1521"/>
      <c r="AD373" s="1521"/>
      <c r="AE373" s="1521"/>
      <c r="AF373" s="1521"/>
      <c r="AG373" s="1521"/>
      <c r="AH373" s="1730"/>
      <c r="AI373" s="1730"/>
      <c r="AJ373" s="1521"/>
      <c r="AK373" s="1100"/>
      <c r="AL373" s="1612"/>
      <c r="AM373" s="1613"/>
      <c r="AN373" s="1613"/>
      <c r="AO373" s="1613"/>
      <c r="AP373" s="1613"/>
      <c r="AQ373" s="1613"/>
      <c r="AR373" s="1613"/>
      <c r="AS373" s="1614"/>
      <c r="AT373" s="1885"/>
      <c r="AU373" s="1886"/>
      <c r="AV373" s="1886"/>
      <c r="AW373" s="1886"/>
      <c r="AX373" s="1886"/>
      <c r="AY373" s="1521"/>
      <c r="AZ373" s="1521"/>
      <c r="BA373" s="1521"/>
      <c r="BB373" s="1100"/>
      <c r="BC373" s="1842"/>
      <c r="BD373" s="1843"/>
      <c r="BE373" s="1843"/>
      <c r="BF373" s="1843"/>
      <c r="BG373" s="1843"/>
      <c r="BH373" s="1843"/>
      <c r="BI373" s="1843"/>
      <c r="BJ373" s="1843"/>
      <c r="BK373" s="1844"/>
      <c r="BL373" s="1134"/>
      <c r="BM373" s="1021"/>
      <c r="BN373" s="1021"/>
      <c r="BO373" s="1021"/>
      <c r="BP373" s="1021"/>
      <c r="BQ373" s="1021"/>
      <c r="BR373" s="1021"/>
      <c r="BS373" s="1021"/>
      <c r="BT373" s="1021"/>
      <c r="BU373" s="1021"/>
      <c r="BV373" s="1021"/>
      <c r="BW373" s="1021"/>
      <c r="BX373" s="1021"/>
      <c r="BY373" s="1021"/>
      <c r="BZ373" s="1021"/>
      <c r="CA373" s="1021"/>
      <c r="CB373" s="1021"/>
      <c r="CC373" s="1021"/>
      <c r="CD373" s="1021"/>
      <c r="CE373" s="1021"/>
      <c r="CF373" s="1021"/>
      <c r="CG373" s="1021"/>
      <c r="CH373" s="1021"/>
      <c r="CI373" s="1021"/>
      <c r="CJ373" s="1021"/>
      <c r="CK373" s="1021"/>
      <c r="CL373" s="1021"/>
      <c r="CM373" s="1021"/>
      <c r="CN373" s="1021"/>
      <c r="CO373" s="1021"/>
      <c r="CP373" s="1021"/>
      <c r="CQ373" s="1021"/>
      <c r="CR373" s="1021"/>
      <c r="CS373" s="1021"/>
      <c r="CT373" s="1021"/>
      <c r="CU373" s="1132"/>
    </row>
    <row r="374" spans="4:108" ht="3.2" customHeight="1">
      <c r="D374" s="1733"/>
      <c r="E374" s="1733"/>
      <c r="F374" s="1135"/>
      <c r="G374" s="1136"/>
      <c r="H374" s="1136"/>
      <c r="I374" s="1136"/>
      <c r="J374" s="1136"/>
      <c r="K374" s="1136"/>
      <c r="L374" s="1136"/>
      <c r="M374" s="1136"/>
      <c r="N374" s="1492"/>
      <c r="O374" s="1909"/>
      <c r="P374" s="1910"/>
      <c r="Q374" s="1796"/>
      <c r="R374" s="1797"/>
      <c r="S374" s="1797"/>
      <c r="T374" s="1798"/>
      <c r="U374" s="1615"/>
      <c r="V374" s="1616"/>
      <c r="W374" s="1617"/>
      <c r="X374" s="1101"/>
      <c r="Y374" s="1522"/>
      <c r="Z374" s="1522"/>
      <c r="AA374" s="1522"/>
      <c r="AB374" s="1522"/>
      <c r="AC374" s="1522"/>
      <c r="AD374" s="1522"/>
      <c r="AE374" s="1522"/>
      <c r="AF374" s="1522"/>
      <c r="AG374" s="1522"/>
      <c r="AH374" s="1882"/>
      <c r="AI374" s="1882"/>
      <c r="AJ374" s="1522"/>
      <c r="AK374" s="1102"/>
      <c r="AL374" s="1615"/>
      <c r="AM374" s="1616"/>
      <c r="AN374" s="1616"/>
      <c r="AO374" s="1616"/>
      <c r="AP374" s="1616"/>
      <c r="AQ374" s="1616"/>
      <c r="AR374" s="1616"/>
      <c r="AS374" s="1617"/>
      <c r="AT374" s="1887"/>
      <c r="AU374" s="1888"/>
      <c r="AV374" s="1888"/>
      <c r="AW374" s="1888"/>
      <c r="AX374" s="1888"/>
      <c r="AY374" s="1522"/>
      <c r="AZ374" s="1522"/>
      <c r="BA374" s="1522"/>
      <c r="BB374" s="1102"/>
      <c r="BC374" s="1845"/>
      <c r="BD374" s="1846"/>
      <c r="BE374" s="1846"/>
      <c r="BF374" s="1846"/>
      <c r="BG374" s="1846"/>
      <c r="BH374" s="1846"/>
      <c r="BI374" s="1846"/>
      <c r="BJ374" s="1846"/>
      <c r="BK374" s="1847"/>
      <c r="BL374" s="1135"/>
      <c r="BM374" s="1136"/>
      <c r="BN374" s="1136"/>
      <c r="BO374" s="1136"/>
      <c r="BP374" s="1136"/>
      <c r="BQ374" s="1136"/>
      <c r="BR374" s="1136"/>
      <c r="BS374" s="1136"/>
      <c r="BT374" s="1136"/>
      <c r="BU374" s="1136"/>
      <c r="BV374" s="1136"/>
      <c r="BW374" s="1136"/>
      <c r="BX374" s="1136"/>
      <c r="BY374" s="1136"/>
      <c r="BZ374" s="1136"/>
      <c r="CA374" s="1136"/>
      <c r="CB374" s="1136"/>
      <c r="CC374" s="1136"/>
      <c r="CD374" s="1136"/>
      <c r="CE374" s="1136"/>
      <c r="CF374" s="1136"/>
      <c r="CG374" s="1136"/>
      <c r="CH374" s="1136"/>
      <c r="CI374" s="1136"/>
      <c r="CJ374" s="1136"/>
      <c r="CK374" s="1136"/>
      <c r="CL374" s="1136"/>
      <c r="CM374" s="1136"/>
      <c r="CN374" s="1136"/>
      <c r="CO374" s="1136"/>
      <c r="CP374" s="1136"/>
      <c r="CQ374" s="1136"/>
      <c r="CR374" s="1136"/>
      <c r="CS374" s="1136"/>
      <c r="CT374" s="1136"/>
      <c r="CU374" s="1492"/>
    </row>
    <row r="375" spans="4:108" ht="9" customHeight="1">
      <c r="D375" s="1104" t="s">
        <v>641</v>
      </c>
      <c r="E375" s="1104"/>
      <c r="F375" s="1133" t="str">
        <f>IF(入力シート!T260="","",IF('計算シート（非表示）'!B134="","",IF('計算シート（非表示）'!B134&gt;8500000,入力シート!T260,"")))</f>
        <v/>
      </c>
      <c r="G375" s="1020"/>
      <c r="H375" s="1020" t="str">
        <f>IF(入力シート!U260="","",IF('計算シート（非表示）'!B134="","",IF('計算シート（非表示）'!B134&gt;8500000,入力シート!U260,"")))</f>
        <v/>
      </c>
      <c r="I375" s="1020"/>
      <c r="J375" s="1020" t="str">
        <f>IF(入力シート!V260="","",IF('計算シート（非表示）'!B134="","",IF('計算シート（非表示）'!B134&gt;8500000,入力シート!V260,"")))</f>
        <v/>
      </c>
      <c r="K375" s="1020"/>
      <c r="L375" s="1020" t="str">
        <f>IF(入力シート!W260="","",IF('計算シート（非表示）'!B134="","",IF('計算シート（非表示）'!B134&gt;8500000,入力シート!W260,"")))</f>
        <v/>
      </c>
      <c r="M375" s="1020"/>
      <c r="N375" s="1020"/>
      <c r="O375" s="1020" t="str">
        <f>IF(入力シート!X260="","",IF('計算シート（非表示）'!B134="","",IF('計算シート（非表示）'!B134&gt;8500000,入力シート!X260,"")))</f>
        <v/>
      </c>
      <c r="P375" s="1020"/>
      <c r="Q375" s="1020" t="str">
        <f>IF(入力シート!Y260="","",IF('計算シート（非表示）'!B134="","",IF('計算シート（非表示）'!B134&gt;8500000,入力シート!Y260,"")))</f>
        <v/>
      </c>
      <c r="R375" s="1020"/>
      <c r="S375" s="1020" t="str">
        <f>IF(入力シート!Z260="","",IF('計算シート（非表示）'!B134="","",IF('計算シート（非表示）'!B134&gt;8500000,入力シート!Z260,"")))</f>
        <v/>
      </c>
      <c r="T375" s="1020"/>
      <c r="U375" s="1020"/>
      <c r="V375" s="1020" t="str">
        <f>IF(入力シート!AA260="","",IF('計算シート（非表示）'!B134="","",IF('計算シート（非表示）'!B134&gt;8500000,入力シート!AA260,"")))</f>
        <v/>
      </c>
      <c r="W375" s="1020"/>
      <c r="X375" s="1020"/>
      <c r="Y375" s="1020" t="str">
        <f>IF(入力シート!AB260="","",IF('計算シート（非表示）'!B134="","",IF('計算シート（非表示）'!B134&gt;8500000,入力シート!AB260,"")))</f>
        <v/>
      </c>
      <c r="Z375" s="1020"/>
      <c r="AA375" s="1020"/>
      <c r="AB375" s="1020" t="str">
        <f>IF(入力シート!AC260="","",IF('計算シート（非表示）'!B134="","",IF('計算シート（非表示）'!B134&gt;8500000,入力シート!AC260,"")))</f>
        <v/>
      </c>
      <c r="AC375" s="1020"/>
      <c r="AD375" s="1020"/>
      <c r="AE375" s="1020" t="str">
        <f>IF(入力シート!AD260="","",IF('計算シート（非表示）'!B134="","",IF('計算シート（非表示）'!B134&gt;8500000,入力シート!AD260,"")))</f>
        <v/>
      </c>
      <c r="AF375" s="1020"/>
      <c r="AG375" s="1020"/>
      <c r="AH375" s="1020" t="str">
        <f>IF(入力シート!AE260="","",IF('計算シート（非表示）'!B134="","",IF('計算シート（非表示）'!B134&gt;8500000,入力シート!AE260,"")))</f>
        <v/>
      </c>
      <c r="AI375" s="1020"/>
      <c r="AJ375" s="1037"/>
      <c r="AL375" s="431"/>
      <c r="AM375" s="431"/>
      <c r="AN375" s="431"/>
      <c r="AO375" s="431"/>
      <c r="AP375" s="431"/>
      <c r="AQ375" s="431"/>
      <c r="AR375" s="431"/>
      <c r="AS375" s="431"/>
      <c r="AT375" s="337"/>
      <c r="AU375" s="267"/>
      <c r="BH375" s="257"/>
      <c r="BI375" s="345"/>
      <c r="BJ375" s="356"/>
      <c r="BK375" s="356"/>
      <c r="BL375" s="356"/>
      <c r="BM375" s="356"/>
      <c r="BN375" s="356"/>
      <c r="BO375" s="356"/>
      <c r="BP375" s="356"/>
      <c r="BQ375" s="356"/>
      <c r="BR375" s="356"/>
      <c r="BS375" s="356"/>
      <c r="BT375" s="356"/>
      <c r="BU375" s="356"/>
      <c r="BV375" s="356"/>
      <c r="BW375" s="356"/>
      <c r="BX375" s="356"/>
      <c r="BY375" s="356"/>
      <c r="BZ375" s="356"/>
      <c r="CA375" s="356"/>
      <c r="CB375" s="356"/>
      <c r="CC375" s="356"/>
      <c r="CD375" s="356"/>
      <c r="CE375" s="356"/>
      <c r="CF375" s="356"/>
      <c r="CG375" s="356"/>
      <c r="CH375" s="356"/>
      <c r="CI375" s="356"/>
      <c r="CJ375" s="356"/>
      <c r="CK375" s="356"/>
      <c r="CL375" s="356"/>
      <c r="CM375" s="356"/>
      <c r="CN375" s="356"/>
      <c r="CO375" s="356"/>
      <c r="CP375" s="356"/>
      <c r="CQ375" s="356"/>
      <c r="CR375" s="356"/>
      <c r="CS375" s="356"/>
      <c r="CT375" s="356"/>
      <c r="CU375" s="356"/>
      <c r="CV375" s="257"/>
      <c r="DB375" s="1889" t="s">
        <v>106</v>
      </c>
      <c r="DC375" s="1889"/>
      <c r="DD375" s="1889"/>
    </row>
    <row r="376" spans="4:108" ht="5.25" customHeight="1">
      <c r="D376" s="1104"/>
      <c r="E376" s="1104"/>
      <c r="F376" s="334"/>
      <c r="G376" s="78"/>
      <c r="H376" s="334"/>
      <c r="I376" s="78"/>
      <c r="J376" s="334"/>
      <c r="K376" s="78"/>
      <c r="L376" s="334"/>
      <c r="M376" s="37"/>
      <c r="N376" s="335"/>
      <c r="O376" s="336"/>
      <c r="P376" s="78"/>
      <c r="Q376" s="334"/>
      <c r="R376" s="78"/>
      <c r="S376" s="334"/>
      <c r="T376" s="37"/>
      <c r="U376" s="78"/>
      <c r="V376" s="334"/>
      <c r="W376" s="37"/>
      <c r="X376" s="335"/>
      <c r="Y376" s="336"/>
      <c r="Z376" s="37"/>
      <c r="AA376" s="78"/>
      <c r="AB376" s="334"/>
      <c r="AC376" s="37"/>
      <c r="AD376" s="78"/>
      <c r="AE376" s="334"/>
      <c r="AF376" s="37"/>
      <c r="AG376" s="78"/>
      <c r="AH376" s="334"/>
      <c r="AI376" s="37"/>
      <c r="AJ376" s="432"/>
      <c r="AL376" s="430"/>
      <c r="AM376" s="430"/>
      <c r="AN376" s="430"/>
      <c r="AO376" s="11"/>
      <c r="AP376" s="440"/>
      <c r="AQ376" s="440"/>
      <c r="AR376" s="440"/>
      <c r="AS376" s="440"/>
      <c r="AT376" s="440"/>
      <c r="AU376" s="441"/>
      <c r="AV376" s="441"/>
      <c r="AW376" s="441"/>
      <c r="AX376" s="441"/>
      <c r="AY376" s="441"/>
      <c r="BH376" s="257"/>
      <c r="BI376" s="47"/>
      <c r="BJ376" s="356"/>
      <c r="BK376" s="356"/>
      <c r="BL376" s="356"/>
      <c r="BM376" s="356"/>
      <c r="BN376" s="356"/>
      <c r="BO376" s="356"/>
      <c r="BP376" s="356"/>
      <c r="BQ376" s="356"/>
      <c r="BR376" s="356"/>
      <c r="BS376" s="356"/>
      <c r="BT376" s="356"/>
      <c r="BU376" s="356"/>
      <c r="BV376" s="356"/>
      <c r="BW376" s="356"/>
      <c r="BX376" s="356"/>
      <c r="BY376" s="356"/>
      <c r="BZ376" s="356"/>
      <c r="CA376" s="356"/>
      <c r="CB376" s="356"/>
      <c r="CC376" s="356"/>
      <c r="CD376" s="356"/>
      <c r="CE376" s="356"/>
      <c r="CF376" s="356"/>
      <c r="CG376" s="356"/>
      <c r="CH376" s="356"/>
      <c r="CI376" s="356"/>
      <c r="CJ376" s="356"/>
      <c r="CK376" s="356"/>
      <c r="CL376" s="356"/>
      <c r="CM376" s="356"/>
      <c r="CN376" s="356"/>
      <c r="CO376" s="356"/>
      <c r="CP376" s="356"/>
      <c r="CQ376" s="356"/>
      <c r="CR376" s="356"/>
      <c r="CS376" s="356"/>
      <c r="CT376" s="356"/>
      <c r="CU376" s="356"/>
      <c r="CV376" s="257"/>
      <c r="DB376" s="1889"/>
      <c r="DC376" s="1889"/>
      <c r="DD376" s="1889"/>
    </row>
    <row r="377" spans="4:108" ht="3.2" customHeight="1">
      <c r="DB377" s="1889"/>
      <c r="DC377" s="1889"/>
      <c r="DD377" s="1889"/>
    </row>
    <row r="378" spans="4:108" ht="3.2" customHeight="1">
      <c r="DB378" s="1889"/>
      <c r="DC378" s="1889"/>
      <c r="DD378" s="1889"/>
    </row>
    <row r="379" spans="4:108" ht="3.2" customHeight="1">
      <c r="DB379" s="1889"/>
      <c r="DC379" s="1889"/>
      <c r="DD379" s="1889"/>
    </row>
    <row r="380" spans="4:108" ht="3.2" customHeight="1">
      <c r="DB380" s="1889"/>
      <c r="DC380" s="1889"/>
      <c r="DD380" s="1889"/>
    </row>
    <row r="381" spans="4:108" ht="3.2" customHeight="1"/>
    <row r="382" spans="4:108" ht="3.2" customHeight="1"/>
    <row r="383" spans="4:108" ht="3.2" customHeight="1"/>
    <row r="384" spans="4:108" ht="3.2" customHeight="1"/>
    <row r="385" ht="3.2" customHeight="1"/>
    <row r="386" ht="3.2" customHeight="1"/>
    <row r="387" ht="3.2" customHeight="1"/>
    <row r="388" ht="3.2" customHeight="1"/>
    <row r="389" ht="3.2" customHeight="1"/>
    <row r="390" ht="3.2" customHeight="1"/>
    <row r="391" ht="3.2" customHeight="1"/>
    <row r="392" ht="3.2" customHeight="1"/>
    <row r="393" ht="3.2" customHeight="1"/>
    <row r="394" ht="3.2" customHeight="1"/>
    <row r="395" ht="3.2" customHeight="1"/>
    <row r="396" ht="3.2" customHeight="1"/>
    <row r="397" ht="3.2" customHeight="1"/>
    <row r="398" ht="3.2" customHeight="1"/>
    <row r="399" ht="3.2" customHeight="1"/>
    <row r="400" ht="3.2" customHeight="1"/>
    <row r="401" ht="3.2" customHeight="1"/>
    <row r="402" ht="3.2" customHeight="1"/>
    <row r="403" ht="3.2" customHeight="1"/>
    <row r="404" ht="3.2" customHeight="1"/>
    <row r="405" ht="3.2" customHeight="1"/>
    <row r="406" ht="3.2" customHeight="1"/>
    <row r="407" ht="3.2" customHeight="1"/>
    <row r="408" ht="3.2" customHeight="1"/>
    <row r="409" ht="3.2" customHeight="1"/>
    <row r="410" ht="3.2" customHeight="1"/>
    <row r="411" ht="3.2" customHeight="1"/>
    <row r="412" ht="3.2" customHeight="1"/>
    <row r="413" ht="3.2" customHeight="1"/>
    <row r="414" ht="3.2" customHeight="1"/>
    <row r="415" ht="3.2" customHeight="1"/>
    <row r="416" ht="3.2" customHeight="1"/>
    <row r="417" ht="3.2" customHeight="1"/>
    <row r="418" ht="3.2" customHeight="1"/>
    <row r="419" ht="3.2" customHeight="1"/>
    <row r="420" ht="3.2" customHeight="1"/>
    <row r="421" ht="3.2" customHeight="1"/>
    <row r="422" ht="3.2" customHeight="1"/>
    <row r="423" ht="3.2" customHeight="1"/>
    <row r="424" ht="3.2" customHeight="1"/>
    <row r="425" ht="3.2" customHeight="1"/>
    <row r="426" ht="3.2" customHeight="1"/>
    <row r="427" ht="3.2" customHeight="1"/>
    <row r="428" ht="3.2" customHeight="1"/>
    <row r="429" ht="3.2" customHeight="1"/>
    <row r="430" ht="3.2" customHeight="1"/>
    <row r="431" ht="3.2"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3.2" customHeight="1"/>
    <row r="464" ht="3.2" customHeight="1"/>
    <row r="465" ht="3.2" customHeight="1"/>
    <row r="466" ht="3.2" customHeight="1"/>
    <row r="467" ht="3.2" customHeight="1"/>
    <row r="468" ht="3.2" customHeight="1"/>
    <row r="469" ht="3.2" customHeight="1"/>
    <row r="470" ht="3.2" customHeight="1"/>
    <row r="471" ht="3.2" customHeight="1"/>
    <row r="472" ht="3.2" customHeight="1"/>
    <row r="473" ht="3.2" customHeight="1"/>
    <row r="474" ht="3.2" customHeight="1"/>
    <row r="475" ht="3.2" customHeight="1"/>
    <row r="476" ht="3.2" customHeight="1"/>
    <row r="477" ht="3.2" customHeight="1"/>
    <row r="478" ht="3.2" customHeight="1"/>
    <row r="479" ht="3.2" customHeight="1"/>
    <row r="480" ht="3.2" customHeight="1"/>
    <row r="481" ht="3.2" customHeight="1"/>
    <row r="482" ht="3.2" customHeight="1"/>
    <row r="483" ht="3.2" customHeight="1"/>
    <row r="484" ht="3.2" customHeight="1"/>
    <row r="485" ht="3.2" customHeight="1"/>
    <row r="486" ht="3.2" customHeight="1"/>
    <row r="487" ht="3.2" customHeight="1"/>
    <row r="488" ht="3.2" customHeight="1"/>
    <row r="489" ht="3.2" customHeight="1"/>
    <row r="490" ht="3.2" customHeight="1"/>
    <row r="491" ht="3.2" customHeight="1"/>
    <row r="492" ht="3.2" customHeight="1"/>
    <row r="493" ht="3.2" customHeight="1"/>
    <row r="494" ht="3.2" customHeight="1"/>
    <row r="495" ht="3.2" customHeight="1"/>
    <row r="496" ht="3.2" customHeight="1"/>
    <row r="497" ht="3.2" customHeight="1"/>
    <row r="498" ht="3.2" customHeight="1"/>
    <row r="499" ht="3.2" customHeight="1"/>
    <row r="500" ht="3.2" customHeight="1"/>
    <row r="501" ht="3.2" customHeight="1"/>
    <row r="502" ht="3.2" customHeight="1"/>
    <row r="503" ht="3.2" customHeight="1"/>
    <row r="504" ht="3.2" customHeight="1"/>
    <row r="505" ht="3.2" customHeight="1"/>
    <row r="506" ht="3.2" customHeight="1"/>
    <row r="507" ht="3.2" customHeight="1"/>
    <row r="508" ht="3.2" customHeight="1"/>
    <row r="509" ht="3.2" customHeight="1"/>
    <row r="510" ht="3.2" customHeight="1"/>
    <row r="511" ht="3.2" customHeight="1"/>
    <row r="512" ht="3.2" customHeight="1"/>
    <row r="513" ht="3.2" customHeight="1"/>
    <row r="514" ht="3.2" customHeight="1"/>
    <row r="515" ht="3.2" customHeight="1"/>
    <row r="516" ht="3.2" customHeight="1"/>
    <row r="517" ht="3.2" customHeight="1"/>
    <row r="518" ht="3.2" customHeight="1"/>
    <row r="519" ht="3.2" customHeight="1"/>
    <row r="520" ht="3.2" customHeight="1"/>
    <row r="521" ht="3.2" customHeight="1"/>
    <row r="522" ht="3.2" customHeight="1"/>
    <row r="523" ht="3.2" customHeight="1"/>
    <row r="524" ht="3.2" customHeight="1"/>
    <row r="525" ht="3.2" customHeight="1"/>
    <row r="526" ht="3.2" customHeight="1"/>
    <row r="527" ht="3.2" customHeight="1"/>
    <row r="528" ht="3.2" customHeight="1"/>
    <row r="529" ht="3.2" customHeight="1"/>
    <row r="530" ht="3.2" customHeight="1"/>
    <row r="531" ht="3.2" customHeight="1"/>
    <row r="532" ht="3.2" customHeight="1"/>
    <row r="533" ht="3.2" customHeight="1"/>
    <row r="534" ht="3.2" customHeight="1"/>
    <row r="535" ht="3.2" customHeight="1"/>
    <row r="536" ht="3.2" customHeight="1"/>
    <row r="537" ht="3.2" customHeight="1"/>
    <row r="538" ht="3.2" customHeight="1"/>
    <row r="539" ht="3.2" customHeight="1"/>
    <row r="540" ht="3.2" customHeight="1"/>
    <row r="541" ht="3.2" customHeight="1"/>
    <row r="542" ht="3.2" customHeight="1"/>
    <row r="543" ht="3.2" customHeight="1"/>
    <row r="544" ht="3.2" customHeight="1"/>
    <row r="545" ht="3.2" customHeight="1"/>
    <row r="546" ht="3.2" customHeight="1"/>
    <row r="547" ht="3.2" customHeight="1"/>
    <row r="548" ht="3.2" customHeight="1"/>
    <row r="549" ht="3.2" customHeight="1"/>
    <row r="550" ht="3.2" customHeight="1"/>
    <row r="551" ht="3.2" customHeight="1"/>
    <row r="552" ht="3.2" customHeight="1"/>
    <row r="553" ht="3.2" customHeight="1"/>
    <row r="554" ht="3.2" customHeight="1"/>
    <row r="555" ht="3.2" customHeight="1"/>
    <row r="556" ht="3.2" customHeight="1"/>
    <row r="557" ht="3.2" customHeight="1"/>
    <row r="558" ht="3.2" customHeight="1"/>
    <row r="559" ht="3.2" customHeight="1"/>
    <row r="560" ht="3.2" customHeight="1"/>
    <row r="561" ht="3.2" customHeight="1"/>
    <row r="562" ht="3.2" customHeight="1"/>
    <row r="563" ht="3.2" customHeight="1"/>
    <row r="564" ht="3.2" customHeight="1"/>
    <row r="565" ht="3.2" customHeight="1"/>
    <row r="566" ht="3.2" customHeight="1"/>
    <row r="567" ht="3.2" customHeight="1"/>
    <row r="568" ht="3.2" customHeight="1"/>
    <row r="569" ht="3.2" customHeight="1"/>
    <row r="570" ht="3.2" customHeight="1"/>
    <row r="571" ht="3.2" customHeight="1"/>
    <row r="572" ht="3.2" customHeight="1"/>
    <row r="573" ht="3.2" customHeight="1"/>
    <row r="574" ht="3.2" customHeight="1"/>
    <row r="575" ht="3.2" customHeight="1"/>
    <row r="576" ht="3.2" customHeight="1"/>
    <row r="577" ht="3.2" customHeight="1"/>
    <row r="578" ht="3.2" customHeight="1"/>
    <row r="579" ht="3.2" customHeight="1"/>
    <row r="580" ht="3.2" customHeight="1"/>
    <row r="581" ht="3.2" customHeight="1"/>
    <row r="582" ht="3.2" customHeight="1"/>
    <row r="583" ht="3.2" customHeight="1"/>
  </sheetData>
  <sheetProtection algorithmName="SHA-512" hashValue="V9fpsQiGsSyaJ/s1OrxeDY6bK8uexWLMKrYbRHeAQPy6f9834lPyQsuxpOvZefKaCMMCMYFithFrg1pjrTHKYw==" saltValue="/QLuk3xk/tz6pYIIbLc8hQ==" spinCount="100000" sheet="1" objects="1" scenarios="1"/>
  <dataConsolidate/>
  <mergeCells count="1141">
    <mergeCell ref="AB375:AD375"/>
    <mergeCell ref="AE375:AG375"/>
    <mergeCell ref="AH375:AJ375"/>
    <mergeCell ref="B329:T329"/>
    <mergeCell ref="Z365:AA374"/>
    <mergeCell ref="AD365:AE374"/>
    <mergeCell ref="AH365:AI374"/>
    <mergeCell ref="AT365:AX374"/>
    <mergeCell ref="DB375:DD380"/>
    <mergeCell ref="K83:K85"/>
    <mergeCell ref="P91:P93"/>
    <mergeCell ref="P87:P89"/>
    <mergeCell ref="K91:K93"/>
    <mergeCell ref="K87:K89"/>
    <mergeCell ref="D365:E369"/>
    <mergeCell ref="F365:N369"/>
    <mergeCell ref="O365:P374"/>
    <mergeCell ref="Q365:T374"/>
    <mergeCell ref="U365:W374"/>
    <mergeCell ref="AB365:AC374"/>
    <mergeCell ref="AF365:AG374"/>
    <mergeCell ref="AJ365:AK374"/>
    <mergeCell ref="AL365:AS374"/>
    <mergeCell ref="BC365:BK374"/>
    <mergeCell ref="BL365:CU374"/>
    <mergeCell ref="D370:E374"/>
    <mergeCell ref="F370:N374"/>
    <mergeCell ref="D375:E376"/>
    <mergeCell ref="F375:G375"/>
    <mergeCell ref="H375:I375"/>
    <mergeCell ref="J375:K375"/>
    <mergeCell ref="O375:P375"/>
    <mergeCell ref="Q375:R375"/>
    <mergeCell ref="S375:U375"/>
    <mergeCell ref="V375:X375"/>
    <mergeCell ref="Y375:AA375"/>
    <mergeCell ref="L375:N375"/>
    <mergeCell ref="AY365:BB374"/>
    <mergeCell ref="B318:C327"/>
    <mergeCell ref="D318:E322"/>
    <mergeCell ref="F318:N322"/>
    <mergeCell ref="O318:U327"/>
    <mergeCell ref="V318:X324"/>
    <mergeCell ref="Y318:AA324"/>
    <mergeCell ref="AB318:AD324"/>
    <mergeCell ref="AE318:AG324"/>
    <mergeCell ref="AH318:AJ324"/>
    <mergeCell ref="AK318:AM324"/>
    <mergeCell ref="AN318:AP324"/>
    <mergeCell ref="AQ318:AS324"/>
    <mergeCell ref="AT318:AV324"/>
    <mergeCell ref="AW318:AY324"/>
    <mergeCell ref="BF318:BK327"/>
    <mergeCell ref="B330:T335"/>
    <mergeCell ref="U330:AN335"/>
    <mergeCell ref="AO330:AP335"/>
    <mergeCell ref="B336:T340"/>
    <mergeCell ref="U336:AN340"/>
    <mergeCell ref="B341:K350"/>
    <mergeCell ref="L341:T345"/>
    <mergeCell ref="U341:AN345"/>
    <mergeCell ref="AO341:AP345"/>
    <mergeCell ref="L346:T350"/>
    <mergeCell ref="U346:AN350"/>
    <mergeCell ref="AO346:AP350"/>
    <mergeCell ref="B364:AT364"/>
    <mergeCell ref="B352:AP363"/>
    <mergeCell ref="X365:Y374"/>
    <mergeCell ref="BL318:CU327"/>
    <mergeCell ref="D323:E327"/>
    <mergeCell ref="F323:N327"/>
    <mergeCell ref="V325:X327"/>
    <mergeCell ref="Y325:AA327"/>
    <mergeCell ref="AB325:AD327"/>
    <mergeCell ref="AE325:AG327"/>
    <mergeCell ref="AH325:AJ327"/>
    <mergeCell ref="AK325:AM327"/>
    <mergeCell ref="AN325:AP327"/>
    <mergeCell ref="AQ325:AS327"/>
    <mergeCell ref="AT325:AV327"/>
    <mergeCell ref="AW325:AY327"/>
    <mergeCell ref="AZ318:BB324"/>
    <mergeCell ref="BC318:BE324"/>
    <mergeCell ref="B308:C317"/>
    <mergeCell ref="D308:E312"/>
    <mergeCell ref="F308:N312"/>
    <mergeCell ref="O308:U317"/>
    <mergeCell ref="V308:X314"/>
    <mergeCell ref="Y308:AA314"/>
    <mergeCell ref="AB308:AD314"/>
    <mergeCell ref="AE308:AG314"/>
    <mergeCell ref="AH308:AJ314"/>
    <mergeCell ref="AK308:AM314"/>
    <mergeCell ref="AN308:AP314"/>
    <mergeCell ref="AQ308:AS314"/>
    <mergeCell ref="AT308:AV314"/>
    <mergeCell ref="AW308:AY314"/>
    <mergeCell ref="BF308:BK317"/>
    <mergeCell ref="BL308:CU317"/>
    <mergeCell ref="D313:E317"/>
    <mergeCell ref="F313:N317"/>
    <mergeCell ref="V315:X317"/>
    <mergeCell ref="Y315:AA317"/>
    <mergeCell ref="AB315:AD317"/>
    <mergeCell ref="AE315:AG317"/>
    <mergeCell ref="AH315:AJ317"/>
    <mergeCell ref="AK315:AM317"/>
    <mergeCell ref="AN315:AP317"/>
    <mergeCell ref="AQ315:AS317"/>
    <mergeCell ref="AT315:AV317"/>
    <mergeCell ref="AW315:AY317"/>
    <mergeCell ref="AZ308:BB314"/>
    <mergeCell ref="BC308:BE314"/>
    <mergeCell ref="B297:U297"/>
    <mergeCell ref="B298:C307"/>
    <mergeCell ref="D298:E302"/>
    <mergeCell ref="F298:N302"/>
    <mergeCell ref="O298:U307"/>
    <mergeCell ref="V298:X304"/>
    <mergeCell ref="Y298:AA304"/>
    <mergeCell ref="AB298:AD304"/>
    <mergeCell ref="AE298:AG304"/>
    <mergeCell ref="AH298:AJ304"/>
    <mergeCell ref="AK298:AM304"/>
    <mergeCell ref="AN298:AP304"/>
    <mergeCell ref="AQ298:AS304"/>
    <mergeCell ref="AT298:AV304"/>
    <mergeCell ref="AW298:AY304"/>
    <mergeCell ref="BF298:BK307"/>
    <mergeCell ref="BL298:CU307"/>
    <mergeCell ref="D303:E307"/>
    <mergeCell ref="F303:N307"/>
    <mergeCell ref="V305:X307"/>
    <mergeCell ref="Y305:AA307"/>
    <mergeCell ref="AB305:AD307"/>
    <mergeCell ref="AE305:AG307"/>
    <mergeCell ref="AH305:AJ307"/>
    <mergeCell ref="AK305:AM307"/>
    <mergeCell ref="AN305:AP307"/>
    <mergeCell ref="AQ305:AS307"/>
    <mergeCell ref="AT305:AV307"/>
    <mergeCell ref="AW305:AY307"/>
    <mergeCell ref="AZ298:BB304"/>
    <mergeCell ref="BC298:BE304"/>
    <mergeCell ref="D293:E294"/>
    <mergeCell ref="AU293:AZ294"/>
    <mergeCell ref="BA293:BD294"/>
    <mergeCell ref="F294:G294"/>
    <mergeCell ref="H294:J294"/>
    <mergeCell ref="K294:M294"/>
    <mergeCell ref="N294:P294"/>
    <mergeCell ref="Q294:R294"/>
    <mergeCell ref="S294:V294"/>
    <mergeCell ref="W294:Z294"/>
    <mergeCell ref="AA294:AD294"/>
    <mergeCell ref="AE294:AH294"/>
    <mergeCell ref="AI294:AL294"/>
    <mergeCell ref="AM294:AP294"/>
    <mergeCell ref="AQ294:AT294"/>
    <mergeCell ref="B295:R295"/>
    <mergeCell ref="S295:AG295"/>
    <mergeCell ref="AH295:AN295"/>
    <mergeCell ref="Q293:R293"/>
    <mergeCell ref="S293:V293"/>
    <mergeCell ref="W293:Z293"/>
    <mergeCell ref="AA293:AD293"/>
    <mergeCell ref="AE293:AH293"/>
    <mergeCell ref="AI293:AL293"/>
    <mergeCell ref="F293:G293"/>
    <mergeCell ref="H293:J293"/>
    <mergeCell ref="K293:M293"/>
    <mergeCell ref="D289:E290"/>
    <mergeCell ref="F289:G289"/>
    <mergeCell ref="H289:J289"/>
    <mergeCell ref="K289:M289"/>
    <mergeCell ref="N289:P289"/>
    <mergeCell ref="Q289:R289"/>
    <mergeCell ref="S289:V289"/>
    <mergeCell ref="W289:Z289"/>
    <mergeCell ref="AA289:AD289"/>
    <mergeCell ref="AE289:AH289"/>
    <mergeCell ref="AI289:AL289"/>
    <mergeCell ref="AM289:AP289"/>
    <mergeCell ref="D291:E291"/>
    <mergeCell ref="AQ289:AT289"/>
    <mergeCell ref="AU289:AY290"/>
    <mergeCell ref="BG289:BX289"/>
    <mergeCell ref="BY289:CG289"/>
    <mergeCell ref="CH289:CU289"/>
    <mergeCell ref="F290:G290"/>
    <mergeCell ref="H290:J290"/>
    <mergeCell ref="K290:M290"/>
    <mergeCell ref="N290:P290"/>
    <mergeCell ref="Q290:R290"/>
    <mergeCell ref="S290:V290"/>
    <mergeCell ref="W290:Z290"/>
    <mergeCell ref="AA290:AD290"/>
    <mergeCell ref="AE290:AH290"/>
    <mergeCell ref="AI290:AL290"/>
    <mergeCell ref="AM290:AP290"/>
    <mergeCell ref="AQ290:AT290"/>
    <mergeCell ref="BG290:BO291"/>
    <mergeCell ref="AZ289:BD290"/>
    <mergeCell ref="B287:C290"/>
    <mergeCell ref="D287:E287"/>
    <mergeCell ref="F287:Q287"/>
    <mergeCell ref="R287:S288"/>
    <mergeCell ref="T287:W288"/>
    <mergeCell ref="X287:Z288"/>
    <mergeCell ref="AA287:AB288"/>
    <mergeCell ref="AC287:AD288"/>
    <mergeCell ref="AE287:AF288"/>
    <mergeCell ref="AG287:AH288"/>
    <mergeCell ref="AI287:AJ288"/>
    <mergeCell ref="AK287:AL288"/>
    <mergeCell ref="AM287:AN288"/>
    <mergeCell ref="AO287:AU288"/>
    <mergeCell ref="D288:E288"/>
    <mergeCell ref="F288:Q288"/>
    <mergeCell ref="BY288:CD288"/>
    <mergeCell ref="BP290:CU291"/>
    <mergeCell ref="B291:C294"/>
    <mergeCell ref="R291:S292"/>
    <mergeCell ref="T291:W292"/>
    <mergeCell ref="X291:Z292"/>
    <mergeCell ref="AA291:AB292"/>
    <mergeCell ref="AC291:AD292"/>
    <mergeCell ref="AE291:AF292"/>
    <mergeCell ref="AG291:AH292"/>
    <mergeCell ref="AI291:AJ292"/>
    <mergeCell ref="AK291:AL292"/>
    <mergeCell ref="AM291:AN292"/>
    <mergeCell ref="AO291:AU292"/>
    <mergeCell ref="D292:E292"/>
    <mergeCell ref="F292:Q292"/>
    <mergeCell ref="S285:V285"/>
    <mergeCell ref="W285:Z285"/>
    <mergeCell ref="AA285:AD285"/>
    <mergeCell ref="AE285:AH285"/>
    <mergeCell ref="AI285:AL285"/>
    <mergeCell ref="AM285:AP285"/>
    <mergeCell ref="AQ285:AT285"/>
    <mergeCell ref="AU285:AY286"/>
    <mergeCell ref="BG285:BX285"/>
    <mergeCell ref="BY285:CD285"/>
    <mergeCell ref="CE285:CS285"/>
    <mergeCell ref="F286:G286"/>
    <mergeCell ref="H286:J286"/>
    <mergeCell ref="K286:M286"/>
    <mergeCell ref="N286:P286"/>
    <mergeCell ref="Q286:R286"/>
    <mergeCell ref="S286:V286"/>
    <mergeCell ref="W286:Z286"/>
    <mergeCell ref="AA286:AD286"/>
    <mergeCell ref="AE286:AH286"/>
    <mergeCell ref="AI286:AL286"/>
    <mergeCell ref="AM286:AP286"/>
    <mergeCell ref="AQ286:AT286"/>
    <mergeCell ref="BG286:BX288"/>
    <mergeCell ref="BY286:CD287"/>
    <mergeCell ref="CE286:CU287"/>
    <mergeCell ref="CT279:CU279"/>
    <mergeCell ref="BI280:CC280"/>
    <mergeCell ref="CD280:CS280"/>
    <mergeCell ref="CT280:CU280"/>
    <mergeCell ref="B282:Q282"/>
    <mergeCell ref="BG282:BY282"/>
    <mergeCell ref="B283:C286"/>
    <mergeCell ref="D283:E283"/>
    <mergeCell ref="F283:Q283"/>
    <mergeCell ref="R283:S284"/>
    <mergeCell ref="T283:W284"/>
    <mergeCell ref="X283:Z284"/>
    <mergeCell ref="AA283:AB284"/>
    <mergeCell ref="AC283:AD284"/>
    <mergeCell ref="AE283:AF284"/>
    <mergeCell ref="AG283:AH284"/>
    <mergeCell ref="AI283:AJ284"/>
    <mergeCell ref="AK283:AL284"/>
    <mergeCell ref="AM283:AN284"/>
    <mergeCell ref="AO283:AU284"/>
    <mergeCell ref="BG283:BX284"/>
    <mergeCell ref="BY283:CD283"/>
    <mergeCell ref="CE283:CS283"/>
    <mergeCell ref="CT283:CU283"/>
    <mergeCell ref="D284:E284"/>
    <mergeCell ref="F284:Q284"/>
    <mergeCell ref="D285:E286"/>
    <mergeCell ref="F285:G285"/>
    <mergeCell ref="H285:J285"/>
    <mergeCell ref="K285:M285"/>
    <mergeCell ref="N285:P285"/>
    <mergeCell ref="Q285:R285"/>
    <mergeCell ref="B277:H278"/>
    <mergeCell ref="I277:O277"/>
    <mergeCell ref="P277:AE277"/>
    <mergeCell ref="AF277:AX277"/>
    <mergeCell ref="BP277:CC278"/>
    <mergeCell ref="CD277:CE277"/>
    <mergeCell ref="CF277:CS277"/>
    <mergeCell ref="I278:O278"/>
    <mergeCell ref="P278:AE278"/>
    <mergeCell ref="AF278:AX278"/>
    <mergeCell ref="CD278:CE278"/>
    <mergeCell ref="CF278:CS278"/>
    <mergeCell ref="B279:O279"/>
    <mergeCell ref="P279:AE279"/>
    <mergeCell ref="AF279:AX279"/>
    <mergeCell ref="BP279:CC279"/>
    <mergeCell ref="CD279:CE279"/>
    <mergeCell ref="CF279:CS279"/>
    <mergeCell ref="AY277:BO277"/>
    <mergeCell ref="AY278:BO278"/>
    <mergeCell ref="B272:L272"/>
    <mergeCell ref="M272:AB272"/>
    <mergeCell ref="AE272:AM272"/>
    <mergeCell ref="BG272:BX272"/>
    <mergeCell ref="BY272:BZ272"/>
    <mergeCell ref="CA272:CS272"/>
    <mergeCell ref="CT272:CU272"/>
    <mergeCell ref="B273:L273"/>
    <mergeCell ref="M273:AB273"/>
    <mergeCell ref="AE273:AM273"/>
    <mergeCell ref="BG273:BX273"/>
    <mergeCell ref="BY273:BZ273"/>
    <mergeCell ref="CA273:CS273"/>
    <mergeCell ref="CT273:CU273"/>
    <mergeCell ref="B275:AD275"/>
    <mergeCell ref="B276:O276"/>
    <mergeCell ref="P276:AE276"/>
    <mergeCell ref="AF276:AX276"/>
    <mergeCell ref="AY276:BO276"/>
    <mergeCell ref="BP276:CC276"/>
    <mergeCell ref="CD276:CU276"/>
    <mergeCell ref="B270:M270"/>
    <mergeCell ref="N270:Z270"/>
    <mergeCell ref="AA270:AB270"/>
    <mergeCell ref="AE270:AM270"/>
    <mergeCell ref="AN270:BF270"/>
    <mergeCell ref="BG270:BZ270"/>
    <mergeCell ref="CA270:CU270"/>
    <mergeCell ref="B263:D263"/>
    <mergeCell ref="E263:L263"/>
    <mergeCell ref="M263:P263"/>
    <mergeCell ref="B271:L271"/>
    <mergeCell ref="M271:AB271"/>
    <mergeCell ref="AE271:AM271"/>
    <mergeCell ref="BG271:BX271"/>
    <mergeCell ref="BY271:BZ271"/>
    <mergeCell ref="CA271:CS271"/>
    <mergeCell ref="CT271:CU271"/>
    <mergeCell ref="CH261:CS261"/>
    <mergeCell ref="BT261:CE261"/>
    <mergeCell ref="BT260:CE260"/>
    <mergeCell ref="E259:L259"/>
    <mergeCell ref="Q263:AB263"/>
    <mergeCell ref="AE263:AM263"/>
    <mergeCell ref="BG263:BS263"/>
    <mergeCell ref="BT263:CE263"/>
    <mergeCell ref="CF263:CG263"/>
    <mergeCell ref="CH263:CS263"/>
    <mergeCell ref="CT263:CU263"/>
    <mergeCell ref="B264:M269"/>
    <mergeCell ref="N264:Z269"/>
    <mergeCell ref="AA264:AB269"/>
    <mergeCell ref="BT264:CG268"/>
    <mergeCell ref="CH264:CS268"/>
    <mergeCell ref="CT264:CU268"/>
    <mergeCell ref="AE265:BR268"/>
    <mergeCell ref="BE255:BQ255"/>
    <mergeCell ref="BR255:BS255"/>
    <mergeCell ref="BT255:CE255"/>
    <mergeCell ref="CF255:CG255"/>
    <mergeCell ref="CH255:CS255"/>
    <mergeCell ref="CT255:CU255"/>
    <mergeCell ref="BG259:BS259"/>
    <mergeCell ref="BT259:CG259"/>
    <mergeCell ref="CH259:CU259"/>
    <mergeCell ref="AE260:AM260"/>
    <mergeCell ref="BG260:BS260"/>
    <mergeCell ref="AE261:AM261"/>
    <mergeCell ref="BG261:BS261"/>
    <mergeCell ref="B262:D262"/>
    <mergeCell ref="E262:L262"/>
    <mergeCell ref="M262:P262"/>
    <mergeCell ref="Q262:AB262"/>
    <mergeCell ref="AE262:AM262"/>
    <mergeCell ref="BG262:BS262"/>
    <mergeCell ref="BT262:CE262"/>
    <mergeCell ref="CF262:CG262"/>
    <mergeCell ref="CH262:CS262"/>
    <mergeCell ref="CT262:CU262"/>
    <mergeCell ref="CT261:CU261"/>
    <mergeCell ref="CT260:CU260"/>
    <mergeCell ref="CH260:CS260"/>
    <mergeCell ref="B261:D261"/>
    <mergeCell ref="M259:P259"/>
    <mergeCell ref="Q259:AB259"/>
    <mergeCell ref="E261:L261"/>
    <mergeCell ref="M261:P261"/>
    <mergeCell ref="Q261:AB261"/>
    <mergeCell ref="B253:D253"/>
    <mergeCell ref="E253:L253"/>
    <mergeCell ref="M253:P253"/>
    <mergeCell ref="Q253:AB253"/>
    <mergeCell ref="AE253:AL253"/>
    <mergeCell ref="BE253:BQ253"/>
    <mergeCell ref="BR253:BS253"/>
    <mergeCell ref="BT253:CE253"/>
    <mergeCell ref="CF253:CG253"/>
    <mergeCell ref="CH253:CS253"/>
    <mergeCell ref="CT253:CU253"/>
    <mergeCell ref="B254:D254"/>
    <mergeCell ref="E254:L254"/>
    <mergeCell ref="M254:P254"/>
    <mergeCell ref="Q254:AB254"/>
    <mergeCell ref="AE254:AL254"/>
    <mergeCell ref="BE254:BQ254"/>
    <mergeCell ref="BR254:BS254"/>
    <mergeCell ref="BT254:CE254"/>
    <mergeCell ref="CF254:CG254"/>
    <mergeCell ref="CH254:CS254"/>
    <mergeCell ref="CT254:CU254"/>
    <mergeCell ref="AM253:BD253"/>
    <mergeCell ref="AM254:BD254"/>
    <mergeCell ref="G174:I176"/>
    <mergeCell ref="J174:S176"/>
    <mergeCell ref="T174:W180"/>
    <mergeCell ref="B251:D251"/>
    <mergeCell ref="E251:L251"/>
    <mergeCell ref="M251:P251"/>
    <mergeCell ref="Q251:AB251"/>
    <mergeCell ref="AE251:AL251"/>
    <mergeCell ref="BE251:BQ251"/>
    <mergeCell ref="BR251:BS251"/>
    <mergeCell ref="BT251:CE251"/>
    <mergeCell ref="CF251:CG251"/>
    <mergeCell ref="CH251:CS251"/>
    <mergeCell ref="CT251:CU251"/>
    <mergeCell ref="B252:D252"/>
    <mergeCell ref="E252:L252"/>
    <mergeCell ref="M252:P252"/>
    <mergeCell ref="Q252:AB252"/>
    <mergeCell ref="AE252:AL252"/>
    <mergeCell ref="BE252:BQ252"/>
    <mergeCell ref="BR252:BS252"/>
    <mergeCell ref="BT252:CE252"/>
    <mergeCell ref="CF252:CG252"/>
    <mergeCell ref="CH252:CS252"/>
    <mergeCell ref="CT252:CU252"/>
    <mergeCell ref="BA211:CQ213"/>
    <mergeCell ref="D212:E213"/>
    <mergeCell ref="J212:S213"/>
    <mergeCell ref="F185:F195"/>
    <mergeCell ref="G185:I187"/>
    <mergeCell ref="J185:S187"/>
    <mergeCell ref="BA205:CD209"/>
    <mergeCell ref="G188:I191"/>
    <mergeCell ref="J188:S191"/>
    <mergeCell ref="DB227:DD232"/>
    <mergeCell ref="CU240:CX242"/>
    <mergeCell ref="B242:L242"/>
    <mergeCell ref="BY242:CQ242"/>
    <mergeCell ref="B243:AB248"/>
    <mergeCell ref="AE243:BP248"/>
    <mergeCell ref="B250:D250"/>
    <mergeCell ref="E250:L250"/>
    <mergeCell ref="M250:P250"/>
    <mergeCell ref="Q250:AB250"/>
    <mergeCell ref="AE250:AL250"/>
    <mergeCell ref="AM250:BD250"/>
    <mergeCell ref="BE250:BS250"/>
    <mergeCell ref="BT250:CG250"/>
    <mergeCell ref="CH250:CU250"/>
    <mergeCell ref="Y206:Z206"/>
    <mergeCell ref="AA206:AB206"/>
    <mergeCell ref="AC206:AD206"/>
    <mergeCell ref="T212:AH213"/>
    <mergeCell ref="AI212:AX213"/>
    <mergeCell ref="D174:E206"/>
    <mergeCell ref="F174:F184"/>
    <mergeCell ref="BA200:CU204"/>
    <mergeCell ref="J214:S215"/>
    <mergeCell ref="T214:AH215"/>
    <mergeCell ref="AI214:AX215"/>
    <mergeCell ref="BA214:CU222"/>
    <mergeCell ref="D215:H217"/>
    <mergeCell ref="J216:S217"/>
    <mergeCell ref="T216:AH217"/>
    <mergeCell ref="AI216:AX217"/>
    <mergeCell ref="J218:R219"/>
    <mergeCell ref="S218:S219"/>
    <mergeCell ref="T218:AG219"/>
    <mergeCell ref="AH218:AH219"/>
    <mergeCell ref="AI218:AW219"/>
    <mergeCell ref="AX218:AX219"/>
    <mergeCell ref="D220:E221"/>
    <mergeCell ref="J220:AB222"/>
    <mergeCell ref="AC220:AX222"/>
    <mergeCell ref="D222:H224"/>
    <mergeCell ref="J223:AB225"/>
    <mergeCell ref="AC223:AX225"/>
    <mergeCell ref="G192:J195"/>
    <mergeCell ref="K192:K194"/>
    <mergeCell ref="L192:M194"/>
    <mergeCell ref="N192:O194"/>
    <mergeCell ref="P192:P194"/>
    <mergeCell ref="Q192:Q194"/>
    <mergeCell ref="R192:R194"/>
    <mergeCell ref="S192:T194"/>
    <mergeCell ref="U192:V194"/>
    <mergeCell ref="W192:X194"/>
    <mergeCell ref="Y192:Z194"/>
    <mergeCell ref="AA192:AB194"/>
    <mergeCell ref="F196:F206"/>
    <mergeCell ref="G196:I198"/>
    <mergeCell ref="D207:AF211"/>
    <mergeCell ref="AG207:AM211"/>
    <mergeCell ref="G199:I202"/>
    <mergeCell ref="AA203:AB205"/>
    <mergeCell ref="AC203:AD205"/>
    <mergeCell ref="AL185:AQ191"/>
    <mergeCell ref="L184:M184"/>
    <mergeCell ref="N184:O184"/>
    <mergeCell ref="W184:X184"/>
    <mergeCell ref="Y184:Z184"/>
    <mergeCell ref="S184:T184"/>
    <mergeCell ref="U184:V184"/>
    <mergeCell ref="BD194:BU197"/>
    <mergeCell ref="BV194:BW197"/>
    <mergeCell ref="AR174:AS180"/>
    <mergeCell ref="BX194:CP197"/>
    <mergeCell ref="L195:M195"/>
    <mergeCell ref="J196:S198"/>
    <mergeCell ref="AG196:AK202"/>
    <mergeCell ref="AL196:AQ202"/>
    <mergeCell ref="AR196:AS202"/>
    <mergeCell ref="AT196:AX202"/>
    <mergeCell ref="J199:S202"/>
    <mergeCell ref="AE203:AX206"/>
    <mergeCell ref="L206:M206"/>
    <mergeCell ref="N206:O206"/>
    <mergeCell ref="S206:T206"/>
    <mergeCell ref="U206:V206"/>
    <mergeCell ref="W206:X206"/>
    <mergeCell ref="R203:R205"/>
    <mergeCell ref="S203:T205"/>
    <mergeCell ref="U203:V205"/>
    <mergeCell ref="W203:X205"/>
    <mergeCell ref="Y203:Z205"/>
    <mergeCell ref="T196:W202"/>
    <mergeCell ref="X196:AF202"/>
    <mergeCell ref="G203:J206"/>
    <mergeCell ref="K203:K205"/>
    <mergeCell ref="L203:M205"/>
    <mergeCell ref="N203:O205"/>
    <mergeCell ref="P203:P205"/>
    <mergeCell ref="Q203:Q205"/>
    <mergeCell ref="N173:O173"/>
    <mergeCell ref="S173:T173"/>
    <mergeCell ref="U173:V173"/>
    <mergeCell ref="W173:X173"/>
    <mergeCell ref="Y173:Z173"/>
    <mergeCell ref="AA173:AB173"/>
    <mergeCell ref="AC173:AD173"/>
    <mergeCell ref="AT174:AX180"/>
    <mergeCell ref="BE174:BS177"/>
    <mergeCell ref="BT174:BV177"/>
    <mergeCell ref="BW174:CU177"/>
    <mergeCell ref="N195:O195"/>
    <mergeCell ref="S195:T195"/>
    <mergeCell ref="U195:V195"/>
    <mergeCell ref="W195:X195"/>
    <mergeCell ref="Y195:Z195"/>
    <mergeCell ref="AA195:AB195"/>
    <mergeCell ref="AC195:AD195"/>
    <mergeCell ref="AR185:AS191"/>
    <mergeCell ref="AT185:AX191"/>
    <mergeCell ref="AC192:AD194"/>
    <mergeCell ref="AE192:AX195"/>
    <mergeCell ref="AA184:AB184"/>
    <mergeCell ref="AC184:AD184"/>
    <mergeCell ref="X174:AF180"/>
    <mergeCell ref="AG174:AK180"/>
    <mergeCell ref="AL174:AQ180"/>
    <mergeCell ref="BA184:BB189"/>
    <mergeCell ref="BC184:CU189"/>
    <mergeCell ref="T185:W191"/>
    <mergeCell ref="X185:AF191"/>
    <mergeCell ref="AG185:AK191"/>
    <mergeCell ref="N170:O172"/>
    <mergeCell ref="P170:P172"/>
    <mergeCell ref="Q170:Q172"/>
    <mergeCell ref="R170:R172"/>
    <mergeCell ref="S170:T172"/>
    <mergeCell ref="U170:V172"/>
    <mergeCell ref="W170:X172"/>
    <mergeCell ref="Y170:Z172"/>
    <mergeCell ref="AA170:AB172"/>
    <mergeCell ref="AC170:AD172"/>
    <mergeCell ref="AE170:AM173"/>
    <mergeCell ref="AN170:AU173"/>
    <mergeCell ref="AV170:AX171"/>
    <mergeCell ref="BE170:BS173"/>
    <mergeCell ref="BT170:BV173"/>
    <mergeCell ref="G177:I180"/>
    <mergeCell ref="J177:S180"/>
    <mergeCell ref="BE179:BS182"/>
    <mergeCell ref="G181:J184"/>
    <mergeCell ref="K181:K183"/>
    <mergeCell ref="L181:M183"/>
    <mergeCell ref="N181:O183"/>
    <mergeCell ref="P181:P183"/>
    <mergeCell ref="Q181:Q183"/>
    <mergeCell ref="R181:R183"/>
    <mergeCell ref="S181:T183"/>
    <mergeCell ref="U181:V183"/>
    <mergeCell ref="W181:X183"/>
    <mergeCell ref="Y181:Z183"/>
    <mergeCell ref="AA181:AB183"/>
    <mergeCell ref="AC181:AD183"/>
    <mergeCell ref="AE181:AX184"/>
    <mergeCell ref="BW158:CU161"/>
    <mergeCell ref="G159:J162"/>
    <mergeCell ref="K159:K161"/>
    <mergeCell ref="L159:M161"/>
    <mergeCell ref="AN159:AU162"/>
    <mergeCell ref="AV159:AX160"/>
    <mergeCell ref="L162:M162"/>
    <mergeCell ref="N162:O162"/>
    <mergeCell ref="S162:T162"/>
    <mergeCell ref="U162:V162"/>
    <mergeCell ref="W162:X162"/>
    <mergeCell ref="Y162:Z162"/>
    <mergeCell ref="AA162:AB162"/>
    <mergeCell ref="AC162:AD162"/>
    <mergeCell ref="BE162:BS165"/>
    <mergeCell ref="BT162:BV165"/>
    <mergeCell ref="F163:F173"/>
    <mergeCell ref="G163:I165"/>
    <mergeCell ref="J163:S165"/>
    <mergeCell ref="T163:W169"/>
    <mergeCell ref="X163:AF169"/>
    <mergeCell ref="AG163:AK169"/>
    <mergeCell ref="AL163:AQ169"/>
    <mergeCell ref="AR163:AS169"/>
    <mergeCell ref="AT163:AX169"/>
    <mergeCell ref="G166:I169"/>
    <mergeCell ref="J166:S169"/>
    <mergeCell ref="BE166:BS169"/>
    <mergeCell ref="BT166:BV169"/>
    <mergeCell ref="BW166:CU169"/>
    <mergeCell ref="G170:J173"/>
    <mergeCell ref="K170:K172"/>
    <mergeCell ref="BW146:CU149"/>
    <mergeCell ref="G148:J151"/>
    <mergeCell ref="K148:K150"/>
    <mergeCell ref="L148:M150"/>
    <mergeCell ref="N148:O150"/>
    <mergeCell ref="P148:P150"/>
    <mergeCell ref="Q148:Q150"/>
    <mergeCell ref="R148:R150"/>
    <mergeCell ref="S148:T150"/>
    <mergeCell ref="U148:V150"/>
    <mergeCell ref="W148:X150"/>
    <mergeCell ref="Y148:Z150"/>
    <mergeCell ref="AA148:AB150"/>
    <mergeCell ref="AC148:AD150"/>
    <mergeCell ref="AE148:AM151"/>
    <mergeCell ref="AN148:AU151"/>
    <mergeCell ref="F152:F162"/>
    <mergeCell ref="G152:I154"/>
    <mergeCell ref="J152:S154"/>
    <mergeCell ref="T152:W158"/>
    <mergeCell ref="X152:AF158"/>
    <mergeCell ref="AG152:AK158"/>
    <mergeCell ref="AL152:AQ158"/>
    <mergeCell ref="AR152:AS158"/>
    <mergeCell ref="AT152:AX158"/>
    <mergeCell ref="BE154:BS157"/>
    <mergeCell ref="BT154:BV157"/>
    <mergeCell ref="BW154:CU157"/>
    <mergeCell ref="G155:I158"/>
    <mergeCell ref="J155:S158"/>
    <mergeCell ref="BE158:BS161"/>
    <mergeCell ref="BT158:BV161"/>
    <mergeCell ref="BW150:CU153"/>
    <mergeCell ref="L151:M151"/>
    <mergeCell ref="N151:O151"/>
    <mergeCell ref="S151:T151"/>
    <mergeCell ref="U151:V151"/>
    <mergeCell ref="W151:X151"/>
    <mergeCell ref="Y151:Z151"/>
    <mergeCell ref="AA151:AB151"/>
    <mergeCell ref="AC151:AD151"/>
    <mergeCell ref="BW162:CU165"/>
    <mergeCell ref="BW170:CU173"/>
    <mergeCell ref="L173:M173"/>
    <mergeCell ref="Q126:Q128"/>
    <mergeCell ref="R126:R128"/>
    <mergeCell ref="S126:T128"/>
    <mergeCell ref="U126:V128"/>
    <mergeCell ref="W126:X128"/>
    <mergeCell ref="Y126:Z128"/>
    <mergeCell ref="AA126:AB128"/>
    <mergeCell ref="AC126:AD128"/>
    <mergeCell ref="AE126:AF128"/>
    <mergeCell ref="AG126:AH128"/>
    <mergeCell ref="J141:S143"/>
    <mergeCell ref="T141:W147"/>
    <mergeCell ref="X141:AF147"/>
    <mergeCell ref="AG141:AK147"/>
    <mergeCell ref="AL141:AQ147"/>
    <mergeCell ref="AR141:AS147"/>
    <mergeCell ref="AT141:AX147"/>
    <mergeCell ref="BE142:BS145"/>
    <mergeCell ref="BT142:BV145"/>
    <mergeCell ref="BW142:CU145"/>
    <mergeCell ref="BW134:CU137"/>
    <mergeCell ref="G137:J140"/>
    <mergeCell ref="K137:K139"/>
    <mergeCell ref="L137:M139"/>
    <mergeCell ref="N137:O139"/>
    <mergeCell ref="P137:P139"/>
    <mergeCell ref="Q137:Q139"/>
    <mergeCell ref="R137:R139"/>
    <mergeCell ref="S137:T139"/>
    <mergeCell ref="U137:V139"/>
    <mergeCell ref="W137:X139"/>
    <mergeCell ref="Y137:Z139"/>
    <mergeCell ref="AA137:AB139"/>
    <mergeCell ref="AC137:AD139"/>
    <mergeCell ref="AE137:AM140"/>
    <mergeCell ref="AN137:AU140"/>
    <mergeCell ref="AV137:AX138"/>
    <mergeCell ref="BE138:BS141"/>
    <mergeCell ref="BT138:BV141"/>
    <mergeCell ref="BW138:CU141"/>
    <mergeCell ref="L140:M140"/>
    <mergeCell ref="N140:O140"/>
    <mergeCell ref="S140:T140"/>
    <mergeCell ref="U140:V140"/>
    <mergeCell ref="W140:X140"/>
    <mergeCell ref="Y140:Z140"/>
    <mergeCell ref="AA140:AB140"/>
    <mergeCell ref="AC140:AD140"/>
    <mergeCell ref="BA126:BD177"/>
    <mergeCell ref="BE126:BS129"/>
    <mergeCell ref="BT126:BV129"/>
    <mergeCell ref="BW126:CU129"/>
    <mergeCell ref="T130:W136"/>
    <mergeCell ref="X130:AF136"/>
    <mergeCell ref="AG130:AK136"/>
    <mergeCell ref="AL130:AQ136"/>
    <mergeCell ref="AR130:AS136"/>
    <mergeCell ref="AT130:AX136"/>
    <mergeCell ref="AA114:AB115"/>
    <mergeCell ref="AC114:AD115"/>
    <mergeCell ref="AE114:AF115"/>
    <mergeCell ref="AG114:AH115"/>
    <mergeCell ref="AI114:AJ115"/>
    <mergeCell ref="AK114:AL115"/>
    <mergeCell ref="AM114:AX116"/>
    <mergeCell ref="BH114:BS117"/>
    <mergeCell ref="BT114:BV117"/>
    <mergeCell ref="D133:E173"/>
    <mergeCell ref="G133:I136"/>
    <mergeCell ref="J133:S136"/>
    <mergeCell ref="BE134:BS137"/>
    <mergeCell ref="BT134:BV137"/>
    <mergeCell ref="AL127:AL128"/>
    <mergeCell ref="AM128:AX129"/>
    <mergeCell ref="BE148:BS149"/>
    <mergeCell ref="BE150:BS153"/>
    <mergeCell ref="BT150:BV153"/>
    <mergeCell ref="F141:F151"/>
    <mergeCell ref="G141:I143"/>
    <mergeCell ref="G144:I147"/>
    <mergeCell ref="J144:S147"/>
    <mergeCell ref="BE146:BS147"/>
    <mergeCell ref="BT146:BV149"/>
    <mergeCell ref="L170:M172"/>
    <mergeCell ref="BW114:CU117"/>
    <mergeCell ref="S116:T116"/>
    <mergeCell ref="U116:V116"/>
    <mergeCell ref="D117:F119"/>
    <mergeCell ref="J117:K125"/>
    <mergeCell ref="L117:N120"/>
    <mergeCell ref="O117:Z120"/>
    <mergeCell ref="AA117:AJ120"/>
    <mergeCell ref="AK117:AX120"/>
    <mergeCell ref="BE118:BS121"/>
    <mergeCell ref="BT118:BV121"/>
    <mergeCell ref="BW118:CU121"/>
    <mergeCell ref="D121:I129"/>
    <mergeCell ref="L121:N125"/>
    <mergeCell ref="O121:Z125"/>
    <mergeCell ref="AA121:AJ125"/>
    <mergeCell ref="AK121:AV125"/>
    <mergeCell ref="AW121:AX125"/>
    <mergeCell ref="BE122:BS125"/>
    <mergeCell ref="BT122:BV125"/>
    <mergeCell ref="BW122:CU125"/>
    <mergeCell ref="J126:O129"/>
    <mergeCell ref="P126:P128"/>
    <mergeCell ref="Y129:Z129"/>
    <mergeCell ref="AA129:AB129"/>
    <mergeCell ref="AC129:AD129"/>
    <mergeCell ref="AI126:AJ128"/>
    <mergeCell ref="AM126:AX127"/>
    <mergeCell ref="AE105:AF105"/>
    <mergeCell ref="AG105:AH105"/>
    <mergeCell ref="AI105:AJ105"/>
    <mergeCell ref="AK105:AL105"/>
    <mergeCell ref="J106:J116"/>
    <mergeCell ref="K106:M108"/>
    <mergeCell ref="N106:AC108"/>
    <mergeCell ref="AD106:AL113"/>
    <mergeCell ref="W116:X116"/>
    <mergeCell ref="Y116:Z116"/>
    <mergeCell ref="AA116:AB116"/>
    <mergeCell ref="AC116:AD116"/>
    <mergeCell ref="AE116:AF116"/>
    <mergeCell ref="AG116:AH116"/>
    <mergeCell ref="AI116:AJ116"/>
    <mergeCell ref="AK116:AL116"/>
    <mergeCell ref="K109:M113"/>
    <mergeCell ref="N109:AC113"/>
    <mergeCell ref="K114:P116"/>
    <mergeCell ref="Q114:Q115"/>
    <mergeCell ref="R114:R115"/>
    <mergeCell ref="S114:T115"/>
    <mergeCell ref="U114:V115"/>
    <mergeCell ref="W114:X115"/>
    <mergeCell ref="Y114:Z115"/>
    <mergeCell ref="AD95:AL102"/>
    <mergeCell ref="AM95:AV102"/>
    <mergeCell ref="AW95:AX102"/>
    <mergeCell ref="D98:E100"/>
    <mergeCell ref="K98:M102"/>
    <mergeCell ref="N98:AC102"/>
    <mergeCell ref="BE98:BS101"/>
    <mergeCell ref="BT98:BV101"/>
    <mergeCell ref="BW98:CU101"/>
    <mergeCell ref="D102:I111"/>
    <mergeCell ref="BE102:BG117"/>
    <mergeCell ref="BH102:BS105"/>
    <mergeCell ref="BT102:BV105"/>
    <mergeCell ref="BW102:CU105"/>
    <mergeCell ref="K103:P105"/>
    <mergeCell ref="Q103:Q104"/>
    <mergeCell ref="R103:R104"/>
    <mergeCell ref="S103:T104"/>
    <mergeCell ref="U103:V104"/>
    <mergeCell ref="W103:X104"/>
    <mergeCell ref="Y103:Z104"/>
    <mergeCell ref="AA103:AB104"/>
    <mergeCell ref="AC103:AD104"/>
    <mergeCell ref="AE103:AF104"/>
    <mergeCell ref="AG103:AH104"/>
    <mergeCell ref="AI103:AJ104"/>
    <mergeCell ref="S105:T105"/>
    <mergeCell ref="U105:V105"/>
    <mergeCell ref="W105:X105"/>
    <mergeCell ref="Y105:Z105"/>
    <mergeCell ref="AA105:AB105"/>
    <mergeCell ref="AC105:AD105"/>
    <mergeCell ref="BH30:BS33"/>
    <mergeCell ref="BT30:BV33"/>
    <mergeCell ref="BE74:BS77"/>
    <mergeCell ref="BT74:BV77"/>
    <mergeCell ref="BW74:CU77"/>
    <mergeCell ref="BA78:BD125"/>
    <mergeCell ref="BE78:BG85"/>
    <mergeCell ref="BH78:BS81"/>
    <mergeCell ref="BT78:BV81"/>
    <mergeCell ref="BW78:CU81"/>
    <mergeCell ref="J80:K82"/>
    <mergeCell ref="W80:Y82"/>
    <mergeCell ref="AF80:AH82"/>
    <mergeCell ref="D82:I92"/>
    <mergeCell ref="BH82:BS85"/>
    <mergeCell ref="BT82:BV85"/>
    <mergeCell ref="BW82:CU85"/>
    <mergeCell ref="L83:T85"/>
    <mergeCell ref="Z83:AE93"/>
    <mergeCell ref="AF83:AH85"/>
    <mergeCell ref="AJ83:AK85"/>
    <mergeCell ref="AM83:AV85"/>
    <mergeCell ref="X85:Y87"/>
    <mergeCell ref="AG86:AM88"/>
    <mergeCell ref="BE86:BS89"/>
    <mergeCell ref="BT86:BV89"/>
    <mergeCell ref="BW86:CU89"/>
    <mergeCell ref="L87:O89"/>
    <mergeCell ref="Q87:V89"/>
    <mergeCell ref="AG90:AW93"/>
    <mergeCell ref="BE90:BS93"/>
    <mergeCell ref="L91:O93"/>
    <mergeCell ref="B255:D255"/>
    <mergeCell ref="D40:H43"/>
    <mergeCell ref="J41:AB44"/>
    <mergeCell ref="AC41:AV44"/>
    <mergeCell ref="BM20:BO21"/>
    <mergeCell ref="BP20:BR21"/>
    <mergeCell ref="BS20:BU21"/>
    <mergeCell ref="BV20:BX21"/>
    <mergeCell ref="BV22:BX22"/>
    <mergeCell ref="D26:AW29"/>
    <mergeCell ref="H22:J22"/>
    <mergeCell ref="BY22:CA22"/>
    <mergeCell ref="CB22:CD22"/>
    <mergeCell ref="CE22:CG22"/>
    <mergeCell ref="CH22:CJ22"/>
    <mergeCell ref="CK22:CM22"/>
    <mergeCell ref="CN22:CP22"/>
    <mergeCell ref="BO23:CU25"/>
    <mergeCell ref="BB23:BD25"/>
    <mergeCell ref="BE23:BN25"/>
    <mergeCell ref="D53:I62"/>
    <mergeCell ref="BE54:BG65"/>
    <mergeCell ref="BH54:BS57"/>
    <mergeCell ref="BT54:BV57"/>
    <mergeCell ref="BW54:CU57"/>
    <mergeCell ref="J56:AB58"/>
    <mergeCell ref="AC56:AX58"/>
    <mergeCell ref="BH58:BS61"/>
    <mergeCell ref="BT58:BV61"/>
    <mergeCell ref="BW58:CU61"/>
    <mergeCell ref="J59:AB62"/>
    <mergeCell ref="AC59:AX62"/>
    <mergeCell ref="J30:AB32"/>
    <mergeCell ref="AC30:AX32"/>
    <mergeCell ref="F22:G22"/>
    <mergeCell ref="J33:AB36"/>
    <mergeCell ref="AC33:AV36"/>
    <mergeCell ref="AW33:AX36"/>
    <mergeCell ref="D49:F52"/>
    <mergeCell ref="AC49:AX51"/>
    <mergeCell ref="J52:AB55"/>
    <mergeCell ref="D16:J18"/>
    <mergeCell ref="D23:E25"/>
    <mergeCell ref="F23:G25"/>
    <mergeCell ref="H23:J25"/>
    <mergeCell ref="K23:O25"/>
    <mergeCell ref="P23:AD25"/>
    <mergeCell ref="AE23:AK25"/>
    <mergeCell ref="AL23:BA25"/>
    <mergeCell ref="AE45:AI48"/>
    <mergeCell ref="AJ45:AV48"/>
    <mergeCell ref="BE256:BQ256"/>
    <mergeCell ref="BR256:BS256"/>
    <mergeCell ref="BA30:BD77"/>
    <mergeCell ref="BE30:BG37"/>
    <mergeCell ref="BH70:BS73"/>
    <mergeCell ref="BT70:BV73"/>
    <mergeCell ref="BW70:CU73"/>
    <mergeCell ref="J74:AB79"/>
    <mergeCell ref="S129:T129"/>
    <mergeCell ref="U129:V129"/>
    <mergeCell ref="W129:X129"/>
    <mergeCell ref="BT42:BV45"/>
    <mergeCell ref="BW42:CU45"/>
    <mergeCell ref="J66:AB69"/>
    <mergeCell ref="E256:L256"/>
    <mergeCell ref="M256:P256"/>
    <mergeCell ref="Q256:AB256"/>
    <mergeCell ref="AE129:AF129"/>
    <mergeCell ref="AG129:AH129"/>
    <mergeCell ref="AI129:AJ129"/>
    <mergeCell ref="D34:H37"/>
    <mergeCell ref="BH34:BS37"/>
    <mergeCell ref="BT34:BV37"/>
    <mergeCell ref="BW34:CU37"/>
    <mergeCell ref="J37:AB40"/>
    <mergeCell ref="AC37:AV40"/>
    <mergeCell ref="BT256:CE256"/>
    <mergeCell ref="AM256:BD256"/>
    <mergeCell ref="BT90:BV93"/>
    <mergeCell ref="BW90:CU93"/>
    <mergeCell ref="AM106:AV113"/>
    <mergeCell ref="AW106:AX113"/>
    <mergeCell ref="BU17:CU19"/>
    <mergeCell ref="K20:R20"/>
    <mergeCell ref="S20:BA20"/>
    <mergeCell ref="D14:J15"/>
    <mergeCell ref="K14:R16"/>
    <mergeCell ref="S14:BJ16"/>
    <mergeCell ref="K17:R19"/>
    <mergeCell ref="S17:BJ19"/>
    <mergeCell ref="BK17:BT19"/>
    <mergeCell ref="D20:J21"/>
    <mergeCell ref="AY21:BA22"/>
    <mergeCell ref="K21:R22"/>
    <mergeCell ref="D22:E22"/>
    <mergeCell ref="G1:Q10"/>
    <mergeCell ref="R1:AD5"/>
    <mergeCell ref="AE1:AV10"/>
    <mergeCell ref="S21:AX22"/>
    <mergeCell ref="CT22:CU22"/>
    <mergeCell ref="BM22:BO22"/>
    <mergeCell ref="BP22:BR22"/>
    <mergeCell ref="BB20:BL22"/>
    <mergeCell ref="BY20:CA21"/>
    <mergeCell ref="CB20:CD21"/>
    <mergeCell ref="CE20:CG21"/>
    <mergeCell ref="CH20:CJ21"/>
    <mergeCell ref="CK20:CM21"/>
    <mergeCell ref="CN20:CP21"/>
    <mergeCell ref="CQ20:CS21"/>
    <mergeCell ref="CT20:CU21"/>
    <mergeCell ref="BS22:BU22"/>
    <mergeCell ref="CQ22:CS22"/>
    <mergeCell ref="BY284:CD284"/>
    <mergeCell ref="CE284:CS284"/>
    <mergeCell ref="CF260:CG260"/>
    <mergeCell ref="CF261:CG261"/>
    <mergeCell ref="CG206:CU209"/>
    <mergeCell ref="AE258:AT258"/>
    <mergeCell ref="AE259:AM259"/>
    <mergeCell ref="AN259:BF259"/>
    <mergeCell ref="BW30:CU33"/>
    <mergeCell ref="BE66:BG73"/>
    <mergeCell ref="AC52:AX55"/>
    <mergeCell ref="AC45:AD48"/>
    <mergeCell ref="CR3:CU7"/>
    <mergeCell ref="DE5:DH10"/>
    <mergeCell ref="R6:AD10"/>
    <mergeCell ref="BK8:BT13"/>
    <mergeCell ref="BU8:CU13"/>
    <mergeCell ref="BK14:BT16"/>
    <mergeCell ref="BU14:CU16"/>
    <mergeCell ref="CF256:CG256"/>
    <mergeCell ref="CH256:CS256"/>
    <mergeCell ref="CT256:CU256"/>
    <mergeCell ref="AW41:AX44"/>
    <mergeCell ref="J45:AB48"/>
    <mergeCell ref="AW45:AX47"/>
    <mergeCell ref="BE46:BS49"/>
    <mergeCell ref="BT46:BV49"/>
    <mergeCell ref="BW46:CU49"/>
    <mergeCell ref="AW37:AX40"/>
    <mergeCell ref="BE38:BS41"/>
    <mergeCell ref="BT38:BV41"/>
    <mergeCell ref="BW38:CU41"/>
    <mergeCell ref="D70:I79"/>
    <mergeCell ref="F291:Q291"/>
    <mergeCell ref="N293:P293"/>
    <mergeCell ref="AV148:AX149"/>
    <mergeCell ref="N159:O161"/>
    <mergeCell ref="P159:P161"/>
    <mergeCell ref="Q159:Q161"/>
    <mergeCell ref="R159:R161"/>
    <mergeCell ref="S159:T161"/>
    <mergeCell ref="U159:V161"/>
    <mergeCell ref="W159:X161"/>
    <mergeCell ref="Y159:Z161"/>
    <mergeCell ref="AA159:AB161"/>
    <mergeCell ref="AC159:AD161"/>
    <mergeCell ref="AE159:AM162"/>
    <mergeCell ref="B259:D259"/>
    <mergeCell ref="J49:AB51"/>
    <mergeCell ref="B256:D256"/>
    <mergeCell ref="B257:D258"/>
    <mergeCell ref="E257:L258"/>
    <mergeCell ref="M257:P258"/>
    <mergeCell ref="Q257:AB258"/>
    <mergeCell ref="B260:D260"/>
    <mergeCell ref="E260:L260"/>
    <mergeCell ref="M260:P260"/>
    <mergeCell ref="Q260:AB260"/>
    <mergeCell ref="D130:E132"/>
    <mergeCell ref="F130:F140"/>
    <mergeCell ref="G130:I132"/>
    <mergeCell ref="J130:S132"/>
    <mergeCell ref="A14:C206"/>
    <mergeCell ref="D30:E32"/>
    <mergeCell ref="AM255:BD255"/>
    <mergeCell ref="BH106:BS109"/>
    <mergeCell ref="BT106:BV109"/>
    <mergeCell ref="BW106:CU109"/>
    <mergeCell ref="BH110:BS113"/>
    <mergeCell ref="BT110:BV113"/>
    <mergeCell ref="BW110:CU113"/>
    <mergeCell ref="BE130:BS131"/>
    <mergeCell ref="BT130:BV133"/>
    <mergeCell ref="BW130:CU133"/>
    <mergeCell ref="BE132:BS133"/>
    <mergeCell ref="BB194:BC197"/>
    <mergeCell ref="Q255:AB255"/>
    <mergeCell ref="AE255:AL255"/>
    <mergeCell ref="BE42:BS45"/>
    <mergeCell ref="BH62:BS65"/>
    <mergeCell ref="BT62:BV65"/>
    <mergeCell ref="BW62:CU65"/>
    <mergeCell ref="J63:AB65"/>
    <mergeCell ref="AC63:AX69"/>
    <mergeCell ref="BH66:BS69"/>
    <mergeCell ref="BT66:BV69"/>
    <mergeCell ref="BW66:CU69"/>
    <mergeCell ref="BE50:BS53"/>
    <mergeCell ref="BT50:BV53"/>
    <mergeCell ref="BW50:CU53"/>
    <mergeCell ref="BE94:BS97"/>
    <mergeCell ref="BT94:BV97"/>
    <mergeCell ref="BW94:CU97"/>
    <mergeCell ref="J95:J105"/>
    <mergeCell ref="K95:M97"/>
    <mergeCell ref="N95:AC97"/>
    <mergeCell ref="AE256:AL256"/>
    <mergeCell ref="E255:L255"/>
    <mergeCell ref="M255:P255"/>
    <mergeCell ref="AV283:BC284"/>
    <mergeCell ref="AZ285:BD286"/>
    <mergeCell ref="AV287:BC288"/>
    <mergeCell ref="J70:AB73"/>
    <mergeCell ref="AC70:AX73"/>
    <mergeCell ref="AC74:AX79"/>
    <mergeCell ref="Q91:U93"/>
    <mergeCell ref="AK103:AL104"/>
    <mergeCell ref="AM103:AX105"/>
    <mergeCell ref="AV291:BC292"/>
    <mergeCell ref="AO295:BC295"/>
    <mergeCell ref="CT285:CU285"/>
    <mergeCell ref="CT278:CU278"/>
    <mergeCell ref="AM293:AP293"/>
    <mergeCell ref="AQ293:AT293"/>
    <mergeCell ref="CE288:CS288"/>
    <mergeCell ref="CT288:CU288"/>
    <mergeCell ref="AY279:BO279"/>
    <mergeCell ref="AN207:AU211"/>
    <mergeCell ref="AV207:AX211"/>
    <mergeCell ref="AN271:BF271"/>
    <mergeCell ref="AN272:BF272"/>
    <mergeCell ref="AN273:BF273"/>
    <mergeCell ref="AN260:BF260"/>
    <mergeCell ref="AN261:BF261"/>
    <mergeCell ref="AN262:BF262"/>
    <mergeCell ref="AN263:BF263"/>
    <mergeCell ref="AM251:BD251"/>
    <mergeCell ref="AM252:BD252"/>
  </mergeCells>
  <phoneticPr fontId="35"/>
  <conditionalFormatting sqref="T44:AA44">
    <cfRule type="expression" priority="1">
      <formula>OR($AE$251&lt;&gt;"",$AE$252,)</formula>
    </cfRule>
  </conditionalFormatting>
  <dataValidations count="5">
    <dataValidation allowBlank="1" showInputMessage="1" showErrorMessage="1" promptTitle="印刷について" prompt="・入力した項目について確認いただけましたら、印刷してください。_x000a_・申告書は表面、裏面あります。_x000a_・２枚に印刷するか、両面に印刷してください。_x000a_・用紙サイズは【Ａ４】です。_x000a_・リボン内の「ファイル」を選択し、印刷を実行してください。_x000a_・このメッセージはドラッグにより、移動できます。" sqref="A1" xr:uid="{00000000-0002-0000-0300-000000000000}"/>
    <dataValidation operator="greaterThanOrEqual" allowBlank="1" showErrorMessage="1" errorTitle="マイナスは入力できません" error="収入金額欄にマイナスの数字は入力できません。" promptTitle="配当所得の収入金額" prompt="収入金額には、源泉徴収税額（配当割額含む）を引く前の金額を入力してください。" sqref="BT260:CE263" xr:uid="{00000000-0002-0000-0300-000001000000}"/>
    <dataValidation type="custom" allowBlank="1" showInputMessage="1" showErrorMessage="1" errorTitle="従事月数" error="従事月数は12月以内の数字を入力してください。" sqref="AQ294 AM286 AQ286 AM290 AQ290 AZ285 AM294 AZ289" xr:uid="{00000000-0002-0000-0300-000002000000}">
      <formula1>AM285&lt;13</formula1>
    </dataValidation>
    <dataValidation allowBlank="1" showInputMessage="1" showErrorMessage="1" promptTitle="配当所得の種類" prompt="配当所得の種類を入力してください。_x000a_例：上場株式、非上場株式、出資配当金_x000a_（このメッセージが入力の邪魔になる場合は、ドラッグして移動させてください）" sqref="AE260:AE263" xr:uid="{00000000-0002-0000-0300-000003000000}"/>
    <dataValidation allowBlank="1" showInputMessage="1" showErrorMessage="1" errorTitle="従事月数" error="従事月数は12月以内の数字を入力してください。" sqref="BA293" xr:uid="{00000000-0002-0000-0300-000004000000}"/>
  </dataValidations>
  <hyperlinks>
    <hyperlink ref="DB375:DD380" location="入力シート!C212" display="戻る" xr:uid="{00000000-0004-0000-0300-000000000000}"/>
    <hyperlink ref="DB227:DD232" location="入力シート!C212" tooltip="入力シートへ戻ります。" display="戻る" xr:uid="{00000000-0004-0000-0300-000001000000}"/>
    <hyperlink ref="DB227" location="入力シート!A52" display="戻る" xr:uid="{00000000-0004-0000-0300-000002000000}"/>
    <hyperlink ref="DE5:DH10" location="入力シート!C282" display="印刷が終わったら、こちらを押してください" xr:uid="{00000000-0004-0000-0300-000003000000}"/>
    <hyperlink ref="DE5:DE10" location="入力シート!C2" display="印刷が終わったら、こちらを押してください" xr:uid="{00000000-0004-0000-0300-000004000000}"/>
  </hyperlinks>
  <printOptions horizontalCentered="1"/>
  <pageMargins left="0.43307086614173229" right="0.23622047244094491" top="0.35433070866141736" bottom="0.35433070866141736" header="0.31496062992125984" footer="0.31496062992125984"/>
  <pageSetup paperSize="9" fitToHeight="0" orientation="portrait" r:id="rId1"/>
  <rowBreaks count="1" manualBreakCount="1">
    <brk id="2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9" tint="0.39997558519241921"/>
    <pageSetUpPr fitToPage="1"/>
  </sheetPr>
  <dimension ref="A1:BUX67"/>
  <sheetViews>
    <sheetView showGridLines="0" showRowColHeaders="0" topLeftCell="A31" zoomScale="110" zoomScaleNormal="110" workbookViewId="0">
      <selection activeCell="BK65" sqref="BK65:BT66"/>
    </sheetView>
  </sheetViews>
  <sheetFormatPr defaultRowHeight="13.5"/>
  <cols>
    <col min="1" max="1" width="6.125" style="6" customWidth="1"/>
    <col min="2" max="2" width="1.75" style="6" customWidth="1"/>
    <col min="3" max="4" width="1.375" style="6" customWidth="1"/>
    <col min="5" max="5" width="1.875" style="6" customWidth="1"/>
    <col min="6" max="70" width="1.375" style="6" customWidth="1"/>
    <col min="71" max="71" width="9" style="6"/>
    <col min="72" max="75" width="9" style="74" customWidth="1"/>
    <col min="76" max="81" width="9" style="6" customWidth="1"/>
    <col min="82" max="16384" width="9" style="6"/>
  </cols>
  <sheetData>
    <row r="1" spans="1:76 1922:1922" ht="14.25" thickBot="1">
      <c r="BUX1"/>
    </row>
    <row r="2" spans="1:76 1922:1922" ht="13.5" customHeight="1">
      <c r="B2" s="2095" t="s">
        <v>982</v>
      </c>
      <c r="C2" s="2096"/>
      <c r="D2" s="2096"/>
      <c r="E2" s="2096"/>
      <c r="F2" s="2096"/>
      <c r="G2" s="2096"/>
      <c r="H2" s="2096"/>
      <c r="I2" s="2096"/>
      <c r="J2" s="2096"/>
      <c r="K2" s="2096"/>
      <c r="L2" s="2096"/>
      <c r="M2" s="2096"/>
      <c r="N2" s="2096"/>
      <c r="O2" s="2096"/>
      <c r="P2" s="2096"/>
      <c r="Q2" s="2096"/>
      <c r="R2" s="2096"/>
      <c r="S2" s="2096"/>
      <c r="T2" s="2096"/>
      <c r="U2" s="2096"/>
      <c r="V2" s="2096"/>
      <c r="W2" s="2096"/>
      <c r="X2" s="2096"/>
      <c r="Y2" s="2096"/>
      <c r="Z2" s="2096"/>
      <c r="AA2" s="2096"/>
      <c r="AB2" s="2096"/>
      <c r="AC2" s="2096"/>
      <c r="AD2" s="2096"/>
      <c r="AE2" s="2096"/>
      <c r="AF2" s="2096"/>
      <c r="AG2" s="2096"/>
      <c r="AH2" s="2096"/>
      <c r="AI2" s="2096"/>
      <c r="AJ2" s="2096"/>
      <c r="AK2" s="2096"/>
      <c r="AL2" s="2096"/>
      <c r="AM2" s="2096"/>
      <c r="AN2" s="2096"/>
      <c r="AO2" s="2096"/>
      <c r="AP2" s="2096"/>
      <c r="AQ2" s="2096"/>
      <c r="AR2" s="2096"/>
      <c r="AS2" s="2096"/>
      <c r="AT2" s="2096"/>
      <c r="AU2" s="2096"/>
      <c r="AV2" s="2096"/>
      <c r="AW2" s="2096"/>
      <c r="AX2" s="2096"/>
      <c r="AY2" s="2096"/>
      <c r="AZ2" s="2096"/>
      <c r="BA2" s="2096"/>
      <c r="BB2" s="2096"/>
      <c r="BC2" s="2096"/>
      <c r="BD2" s="2096"/>
      <c r="BE2" s="2096"/>
      <c r="BF2" s="2096"/>
      <c r="BG2" s="2096"/>
      <c r="BH2" s="2096"/>
      <c r="BI2" s="2096"/>
      <c r="BJ2" s="2096"/>
      <c r="BK2" s="2096"/>
      <c r="BL2" s="2096"/>
      <c r="BM2" s="2096"/>
      <c r="BN2" s="2097"/>
      <c r="BO2" s="475"/>
      <c r="BP2" s="475"/>
      <c r="BQ2" s="475"/>
      <c r="BR2" s="475"/>
    </row>
    <row r="3" spans="1:76 1922:1922">
      <c r="B3" s="2098"/>
      <c r="C3" s="2099"/>
      <c r="D3" s="2099"/>
      <c r="E3" s="2099"/>
      <c r="F3" s="2099"/>
      <c r="G3" s="2099"/>
      <c r="H3" s="2099"/>
      <c r="I3" s="2099"/>
      <c r="J3" s="2099"/>
      <c r="K3" s="2099"/>
      <c r="L3" s="2099"/>
      <c r="M3" s="2099"/>
      <c r="N3" s="2099"/>
      <c r="O3" s="2099"/>
      <c r="P3" s="2099"/>
      <c r="Q3" s="2099"/>
      <c r="R3" s="2099"/>
      <c r="S3" s="2099"/>
      <c r="T3" s="2099"/>
      <c r="U3" s="2099"/>
      <c r="V3" s="2099"/>
      <c r="W3" s="2099"/>
      <c r="X3" s="2099"/>
      <c r="Y3" s="2099"/>
      <c r="Z3" s="2099"/>
      <c r="AA3" s="2099"/>
      <c r="AB3" s="2099"/>
      <c r="AC3" s="2099"/>
      <c r="AD3" s="2099"/>
      <c r="AE3" s="2099"/>
      <c r="AF3" s="2099"/>
      <c r="AG3" s="2099"/>
      <c r="AH3" s="2099"/>
      <c r="AI3" s="2099"/>
      <c r="AJ3" s="2099"/>
      <c r="AK3" s="2099"/>
      <c r="AL3" s="2099"/>
      <c r="AM3" s="2099"/>
      <c r="AN3" s="2099"/>
      <c r="AO3" s="2099"/>
      <c r="AP3" s="2099"/>
      <c r="AQ3" s="2099"/>
      <c r="AR3" s="2099"/>
      <c r="AS3" s="2099"/>
      <c r="AT3" s="2099"/>
      <c r="AU3" s="2099"/>
      <c r="AV3" s="2099"/>
      <c r="AW3" s="2099"/>
      <c r="AX3" s="2099"/>
      <c r="AY3" s="2099"/>
      <c r="AZ3" s="2099"/>
      <c r="BA3" s="2099"/>
      <c r="BB3" s="2099"/>
      <c r="BC3" s="2099"/>
      <c r="BD3" s="2099"/>
      <c r="BE3" s="2099"/>
      <c r="BF3" s="2099"/>
      <c r="BG3" s="2099"/>
      <c r="BH3" s="2099"/>
      <c r="BI3" s="2099"/>
      <c r="BJ3" s="2099"/>
      <c r="BK3" s="2099"/>
      <c r="BL3" s="2099"/>
      <c r="BM3" s="2099"/>
      <c r="BN3" s="2100"/>
      <c r="BO3" s="475"/>
      <c r="BP3" s="475"/>
      <c r="BQ3" s="475"/>
      <c r="BR3" s="475"/>
    </row>
    <row r="4" spans="1:76 1922:1922">
      <c r="B4" s="2098"/>
      <c r="C4" s="2099"/>
      <c r="D4" s="2099"/>
      <c r="E4" s="2099"/>
      <c r="F4" s="2099"/>
      <c r="G4" s="2099"/>
      <c r="H4" s="2099"/>
      <c r="I4" s="2099"/>
      <c r="J4" s="2099"/>
      <c r="K4" s="2099"/>
      <c r="L4" s="2099"/>
      <c r="M4" s="2099"/>
      <c r="N4" s="2099"/>
      <c r="O4" s="2099"/>
      <c r="P4" s="2099"/>
      <c r="Q4" s="2099"/>
      <c r="R4" s="2099"/>
      <c r="S4" s="2099"/>
      <c r="T4" s="2099"/>
      <c r="U4" s="2099"/>
      <c r="V4" s="2099"/>
      <c r="W4" s="2099"/>
      <c r="X4" s="2099"/>
      <c r="Y4" s="2099"/>
      <c r="Z4" s="2099"/>
      <c r="AA4" s="2099"/>
      <c r="AB4" s="2099"/>
      <c r="AC4" s="2099"/>
      <c r="AD4" s="2099"/>
      <c r="AE4" s="2099"/>
      <c r="AF4" s="2099"/>
      <c r="AG4" s="2099"/>
      <c r="AH4" s="2099"/>
      <c r="AI4" s="2099"/>
      <c r="AJ4" s="2099"/>
      <c r="AK4" s="2099"/>
      <c r="AL4" s="2099"/>
      <c r="AM4" s="2099"/>
      <c r="AN4" s="2099"/>
      <c r="AO4" s="2099"/>
      <c r="AP4" s="2099"/>
      <c r="AQ4" s="2099"/>
      <c r="AR4" s="2099"/>
      <c r="AS4" s="2099"/>
      <c r="AT4" s="2099"/>
      <c r="AU4" s="2099"/>
      <c r="AV4" s="2099"/>
      <c r="AW4" s="2099"/>
      <c r="AX4" s="2099"/>
      <c r="AY4" s="2099"/>
      <c r="AZ4" s="2099"/>
      <c r="BA4" s="2099"/>
      <c r="BB4" s="2099"/>
      <c r="BC4" s="2099"/>
      <c r="BD4" s="2099"/>
      <c r="BE4" s="2099"/>
      <c r="BF4" s="2099"/>
      <c r="BG4" s="2099"/>
      <c r="BH4" s="2099"/>
      <c r="BI4" s="2099"/>
      <c r="BJ4" s="2099"/>
      <c r="BK4" s="2099"/>
      <c r="BL4" s="2099"/>
      <c r="BM4" s="2099"/>
      <c r="BN4" s="2100"/>
      <c r="BO4" s="475"/>
      <c r="BP4" s="475"/>
      <c r="BQ4" s="475"/>
      <c r="BR4" s="475"/>
    </row>
    <row r="5" spans="1:76 1922:1922">
      <c r="B5" s="2098"/>
      <c r="C5" s="2099"/>
      <c r="D5" s="2099"/>
      <c r="E5" s="2099"/>
      <c r="F5" s="2099"/>
      <c r="G5" s="2099"/>
      <c r="H5" s="2099"/>
      <c r="I5" s="2099"/>
      <c r="J5" s="2099"/>
      <c r="K5" s="2099"/>
      <c r="L5" s="2099"/>
      <c r="M5" s="2099"/>
      <c r="N5" s="2099"/>
      <c r="O5" s="2099"/>
      <c r="P5" s="2099"/>
      <c r="Q5" s="2099"/>
      <c r="R5" s="2099"/>
      <c r="S5" s="2099"/>
      <c r="T5" s="2099"/>
      <c r="U5" s="2099"/>
      <c r="V5" s="2099"/>
      <c r="W5" s="2099"/>
      <c r="X5" s="2099"/>
      <c r="Y5" s="2099"/>
      <c r="Z5" s="2099"/>
      <c r="AA5" s="2099"/>
      <c r="AB5" s="2099"/>
      <c r="AC5" s="2099"/>
      <c r="AD5" s="2099"/>
      <c r="AE5" s="2099"/>
      <c r="AF5" s="2099"/>
      <c r="AG5" s="2099"/>
      <c r="AH5" s="2099"/>
      <c r="AI5" s="2099"/>
      <c r="AJ5" s="2099"/>
      <c r="AK5" s="2099"/>
      <c r="AL5" s="2099"/>
      <c r="AM5" s="2099"/>
      <c r="AN5" s="2099"/>
      <c r="AO5" s="2099"/>
      <c r="AP5" s="2099"/>
      <c r="AQ5" s="2099"/>
      <c r="AR5" s="2099"/>
      <c r="AS5" s="2099"/>
      <c r="AT5" s="2099"/>
      <c r="AU5" s="2099"/>
      <c r="AV5" s="2099"/>
      <c r="AW5" s="2099"/>
      <c r="AX5" s="2099"/>
      <c r="AY5" s="2099"/>
      <c r="AZ5" s="2099"/>
      <c r="BA5" s="2099"/>
      <c r="BB5" s="2099"/>
      <c r="BC5" s="2099"/>
      <c r="BD5" s="2099"/>
      <c r="BE5" s="2099"/>
      <c r="BF5" s="2099"/>
      <c r="BG5" s="2099"/>
      <c r="BH5" s="2099"/>
      <c r="BI5" s="2099"/>
      <c r="BJ5" s="2099"/>
      <c r="BK5" s="2099"/>
      <c r="BL5" s="2099"/>
      <c r="BM5" s="2099"/>
      <c r="BN5" s="2100"/>
      <c r="BO5" s="475"/>
      <c r="BP5" s="475"/>
      <c r="BQ5" s="475"/>
      <c r="BR5" s="475"/>
    </row>
    <row r="6" spans="1:76 1922:1922">
      <c r="B6" s="2098"/>
      <c r="C6" s="2099"/>
      <c r="D6" s="2099"/>
      <c r="E6" s="2099"/>
      <c r="F6" s="2099"/>
      <c r="G6" s="2099"/>
      <c r="H6" s="2099"/>
      <c r="I6" s="2099"/>
      <c r="J6" s="2099"/>
      <c r="K6" s="2099"/>
      <c r="L6" s="2099"/>
      <c r="M6" s="2099"/>
      <c r="N6" s="2099"/>
      <c r="O6" s="2099"/>
      <c r="P6" s="2099"/>
      <c r="Q6" s="2099"/>
      <c r="R6" s="2099"/>
      <c r="S6" s="2099"/>
      <c r="T6" s="2099"/>
      <c r="U6" s="2099"/>
      <c r="V6" s="2099"/>
      <c r="W6" s="2099"/>
      <c r="X6" s="2099"/>
      <c r="Y6" s="2099"/>
      <c r="Z6" s="2099"/>
      <c r="AA6" s="2099"/>
      <c r="AB6" s="2099"/>
      <c r="AC6" s="2099"/>
      <c r="AD6" s="2099"/>
      <c r="AE6" s="2099"/>
      <c r="AF6" s="2099"/>
      <c r="AG6" s="2099"/>
      <c r="AH6" s="2099"/>
      <c r="AI6" s="2099"/>
      <c r="AJ6" s="2099"/>
      <c r="AK6" s="2099"/>
      <c r="AL6" s="2099"/>
      <c r="AM6" s="2099"/>
      <c r="AN6" s="2099"/>
      <c r="AO6" s="2099"/>
      <c r="AP6" s="2099"/>
      <c r="AQ6" s="2099"/>
      <c r="AR6" s="2099"/>
      <c r="AS6" s="2099"/>
      <c r="AT6" s="2099"/>
      <c r="AU6" s="2099"/>
      <c r="AV6" s="2099"/>
      <c r="AW6" s="2099"/>
      <c r="AX6" s="2099"/>
      <c r="AY6" s="2099"/>
      <c r="AZ6" s="2099"/>
      <c r="BA6" s="2099"/>
      <c r="BB6" s="2099"/>
      <c r="BC6" s="2099"/>
      <c r="BD6" s="2099"/>
      <c r="BE6" s="2099"/>
      <c r="BF6" s="2099"/>
      <c r="BG6" s="2099"/>
      <c r="BH6" s="2099"/>
      <c r="BI6" s="2099"/>
      <c r="BJ6" s="2099"/>
      <c r="BK6" s="2099"/>
      <c r="BL6" s="2099"/>
      <c r="BM6" s="2099"/>
      <c r="BN6" s="2100"/>
      <c r="BO6" s="475"/>
      <c r="BP6" s="475"/>
      <c r="BQ6" s="475"/>
      <c r="BR6" s="475"/>
    </row>
    <row r="7" spans="1:76 1922:1922">
      <c r="B7" s="2098"/>
      <c r="C7" s="2099"/>
      <c r="D7" s="2099"/>
      <c r="E7" s="2099"/>
      <c r="F7" s="2099"/>
      <c r="G7" s="2099"/>
      <c r="H7" s="2099"/>
      <c r="I7" s="2099"/>
      <c r="J7" s="2099"/>
      <c r="K7" s="2099"/>
      <c r="L7" s="2099"/>
      <c r="M7" s="2099"/>
      <c r="N7" s="2099"/>
      <c r="O7" s="2099"/>
      <c r="P7" s="2099"/>
      <c r="Q7" s="2099"/>
      <c r="R7" s="2099"/>
      <c r="S7" s="2099"/>
      <c r="T7" s="2099"/>
      <c r="U7" s="2099"/>
      <c r="V7" s="2099"/>
      <c r="W7" s="2099"/>
      <c r="X7" s="2099"/>
      <c r="Y7" s="2099"/>
      <c r="Z7" s="2099"/>
      <c r="AA7" s="2099"/>
      <c r="AB7" s="2099"/>
      <c r="AC7" s="2099"/>
      <c r="AD7" s="2099"/>
      <c r="AE7" s="2099"/>
      <c r="AF7" s="2099"/>
      <c r="AG7" s="2099"/>
      <c r="AH7" s="2099"/>
      <c r="AI7" s="2099"/>
      <c r="AJ7" s="2099"/>
      <c r="AK7" s="2099"/>
      <c r="AL7" s="2099"/>
      <c r="AM7" s="2099"/>
      <c r="AN7" s="2099"/>
      <c r="AO7" s="2099"/>
      <c r="AP7" s="2099"/>
      <c r="AQ7" s="2099"/>
      <c r="AR7" s="2099"/>
      <c r="AS7" s="2099"/>
      <c r="AT7" s="2099"/>
      <c r="AU7" s="2099"/>
      <c r="AV7" s="2099"/>
      <c r="AW7" s="2099"/>
      <c r="AX7" s="2099"/>
      <c r="AY7" s="2099"/>
      <c r="AZ7" s="2099"/>
      <c r="BA7" s="2099"/>
      <c r="BB7" s="2099"/>
      <c r="BC7" s="2099"/>
      <c r="BD7" s="2099"/>
      <c r="BE7" s="2099"/>
      <c r="BF7" s="2099"/>
      <c r="BG7" s="2099"/>
      <c r="BH7" s="2099"/>
      <c r="BI7" s="2099"/>
      <c r="BJ7" s="2099"/>
      <c r="BK7" s="2099"/>
      <c r="BL7" s="2099"/>
      <c r="BM7" s="2099"/>
      <c r="BN7" s="2100"/>
      <c r="BO7" s="475"/>
      <c r="BP7" s="475"/>
      <c r="BQ7" s="475"/>
      <c r="BR7" s="475"/>
    </row>
    <row r="8" spans="1:76 1922:1922">
      <c r="B8" s="2098"/>
      <c r="C8" s="2099"/>
      <c r="D8" s="2099"/>
      <c r="E8" s="2099"/>
      <c r="F8" s="2099"/>
      <c r="G8" s="2099"/>
      <c r="H8" s="2099"/>
      <c r="I8" s="2099"/>
      <c r="J8" s="2099"/>
      <c r="K8" s="2099"/>
      <c r="L8" s="2099"/>
      <c r="M8" s="2099"/>
      <c r="N8" s="2099"/>
      <c r="O8" s="2099"/>
      <c r="P8" s="2099"/>
      <c r="Q8" s="2099"/>
      <c r="R8" s="2099"/>
      <c r="S8" s="2099"/>
      <c r="T8" s="2099"/>
      <c r="U8" s="2099"/>
      <c r="V8" s="2099"/>
      <c r="W8" s="2099"/>
      <c r="X8" s="2099"/>
      <c r="Y8" s="2099"/>
      <c r="Z8" s="2099"/>
      <c r="AA8" s="2099"/>
      <c r="AB8" s="2099"/>
      <c r="AC8" s="2099"/>
      <c r="AD8" s="2099"/>
      <c r="AE8" s="2099"/>
      <c r="AF8" s="2099"/>
      <c r="AG8" s="2099"/>
      <c r="AH8" s="2099"/>
      <c r="AI8" s="2099"/>
      <c r="AJ8" s="2099"/>
      <c r="AK8" s="2099"/>
      <c r="AL8" s="2099"/>
      <c r="AM8" s="2099"/>
      <c r="AN8" s="2099"/>
      <c r="AO8" s="2099"/>
      <c r="AP8" s="2099"/>
      <c r="AQ8" s="2099"/>
      <c r="AR8" s="2099"/>
      <c r="AS8" s="2099"/>
      <c r="AT8" s="2099"/>
      <c r="AU8" s="2099"/>
      <c r="AV8" s="2099"/>
      <c r="AW8" s="2099"/>
      <c r="AX8" s="2099"/>
      <c r="AY8" s="2099"/>
      <c r="AZ8" s="2099"/>
      <c r="BA8" s="2099"/>
      <c r="BB8" s="2099"/>
      <c r="BC8" s="2099"/>
      <c r="BD8" s="2099"/>
      <c r="BE8" s="2099"/>
      <c r="BF8" s="2099"/>
      <c r="BG8" s="2099"/>
      <c r="BH8" s="2099"/>
      <c r="BI8" s="2099"/>
      <c r="BJ8" s="2099"/>
      <c r="BK8" s="2099"/>
      <c r="BL8" s="2099"/>
      <c r="BM8" s="2099"/>
      <c r="BN8" s="2100"/>
      <c r="BO8" s="475"/>
      <c r="BP8" s="475"/>
      <c r="BQ8" s="475"/>
      <c r="BR8" s="475"/>
    </row>
    <row r="9" spans="1:76 1922:1922">
      <c r="B9" s="2098"/>
      <c r="C9" s="2099"/>
      <c r="D9" s="2099"/>
      <c r="E9" s="2099"/>
      <c r="F9" s="2099"/>
      <c r="G9" s="2099"/>
      <c r="H9" s="2099"/>
      <c r="I9" s="2099"/>
      <c r="J9" s="2099"/>
      <c r="K9" s="2099"/>
      <c r="L9" s="2099"/>
      <c r="M9" s="2099"/>
      <c r="N9" s="2099"/>
      <c r="O9" s="2099"/>
      <c r="P9" s="2099"/>
      <c r="Q9" s="2099"/>
      <c r="R9" s="2099"/>
      <c r="S9" s="2099"/>
      <c r="T9" s="2099"/>
      <c r="U9" s="2099"/>
      <c r="V9" s="2099"/>
      <c r="W9" s="2099"/>
      <c r="X9" s="2099"/>
      <c r="Y9" s="2099"/>
      <c r="Z9" s="2099"/>
      <c r="AA9" s="2099"/>
      <c r="AB9" s="2099"/>
      <c r="AC9" s="2099"/>
      <c r="AD9" s="2099"/>
      <c r="AE9" s="2099"/>
      <c r="AF9" s="2099"/>
      <c r="AG9" s="2099"/>
      <c r="AH9" s="2099"/>
      <c r="AI9" s="2099"/>
      <c r="AJ9" s="2099"/>
      <c r="AK9" s="2099"/>
      <c r="AL9" s="2099"/>
      <c r="AM9" s="2099"/>
      <c r="AN9" s="2099"/>
      <c r="AO9" s="2099"/>
      <c r="AP9" s="2099"/>
      <c r="AQ9" s="2099"/>
      <c r="AR9" s="2099"/>
      <c r="AS9" s="2099"/>
      <c r="AT9" s="2099"/>
      <c r="AU9" s="2099"/>
      <c r="AV9" s="2099"/>
      <c r="AW9" s="2099"/>
      <c r="AX9" s="2099"/>
      <c r="AY9" s="2099"/>
      <c r="AZ9" s="2099"/>
      <c r="BA9" s="2099"/>
      <c r="BB9" s="2099"/>
      <c r="BC9" s="2099"/>
      <c r="BD9" s="2099"/>
      <c r="BE9" s="2099"/>
      <c r="BF9" s="2099"/>
      <c r="BG9" s="2099"/>
      <c r="BH9" s="2099"/>
      <c r="BI9" s="2099"/>
      <c r="BJ9" s="2099"/>
      <c r="BK9" s="2099"/>
      <c r="BL9" s="2099"/>
      <c r="BM9" s="2099"/>
      <c r="BN9" s="2100"/>
      <c r="BO9" s="475"/>
      <c r="BP9" s="475"/>
      <c r="BQ9" s="475"/>
      <c r="BR9" s="475"/>
    </row>
    <row r="10" spans="1:76 1922:1922" ht="14.25" thickBot="1">
      <c r="B10" s="2101"/>
      <c r="C10" s="2102"/>
      <c r="D10" s="2102"/>
      <c r="E10" s="2102"/>
      <c r="F10" s="2102"/>
      <c r="G10" s="2102"/>
      <c r="H10" s="2102"/>
      <c r="I10" s="2102"/>
      <c r="J10" s="2102"/>
      <c r="K10" s="2102"/>
      <c r="L10" s="2102"/>
      <c r="M10" s="2102"/>
      <c r="N10" s="2102"/>
      <c r="O10" s="2102"/>
      <c r="P10" s="2102"/>
      <c r="Q10" s="2102"/>
      <c r="R10" s="2102"/>
      <c r="S10" s="2102"/>
      <c r="T10" s="2102"/>
      <c r="U10" s="2102"/>
      <c r="V10" s="2102"/>
      <c r="W10" s="2102"/>
      <c r="X10" s="2102"/>
      <c r="Y10" s="2102"/>
      <c r="Z10" s="2102"/>
      <c r="AA10" s="2102"/>
      <c r="AB10" s="2102"/>
      <c r="AC10" s="2102"/>
      <c r="AD10" s="2102"/>
      <c r="AE10" s="2102"/>
      <c r="AF10" s="2102"/>
      <c r="AG10" s="2102"/>
      <c r="AH10" s="2102"/>
      <c r="AI10" s="2102"/>
      <c r="AJ10" s="2102"/>
      <c r="AK10" s="2102"/>
      <c r="AL10" s="2102"/>
      <c r="AM10" s="2102"/>
      <c r="AN10" s="2102"/>
      <c r="AO10" s="2102"/>
      <c r="AP10" s="2102"/>
      <c r="AQ10" s="2102"/>
      <c r="AR10" s="2102"/>
      <c r="AS10" s="2102"/>
      <c r="AT10" s="2102"/>
      <c r="AU10" s="2102"/>
      <c r="AV10" s="2102"/>
      <c r="AW10" s="2102"/>
      <c r="AX10" s="2102"/>
      <c r="AY10" s="2102"/>
      <c r="AZ10" s="2102"/>
      <c r="BA10" s="2102"/>
      <c r="BB10" s="2102"/>
      <c r="BC10" s="2102"/>
      <c r="BD10" s="2102"/>
      <c r="BE10" s="2102"/>
      <c r="BF10" s="2102"/>
      <c r="BG10" s="2102"/>
      <c r="BH10" s="2102"/>
      <c r="BI10" s="2102"/>
      <c r="BJ10" s="2102"/>
      <c r="BK10" s="2102"/>
      <c r="BL10" s="2102"/>
      <c r="BM10" s="2102"/>
      <c r="BN10" s="2103"/>
      <c r="BO10" s="475"/>
      <c r="BP10" s="475"/>
      <c r="BQ10" s="475"/>
      <c r="BR10" s="475"/>
    </row>
    <row r="11" spans="1:76 1922:1922">
      <c r="A11" s="66"/>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row>
    <row r="12" spans="1:76 1922:1922" ht="9" customHeight="1">
      <c r="A12" s="2057" t="s">
        <v>990</v>
      </c>
      <c r="B12" s="2124" t="s">
        <v>818</v>
      </c>
      <c r="C12" s="2125"/>
      <c r="D12" s="2125"/>
      <c r="E12" s="2126"/>
      <c r="F12" s="2128" t="s">
        <v>819</v>
      </c>
      <c r="G12" s="1971"/>
      <c r="H12" s="1971"/>
      <c r="I12" s="2129"/>
      <c r="J12" s="2130"/>
      <c r="K12" s="2130"/>
      <c r="L12" s="2130"/>
      <c r="M12" s="2130"/>
      <c r="N12" s="2130"/>
      <c r="O12" s="2130"/>
      <c r="P12" s="2130"/>
      <c r="Q12" s="2130"/>
      <c r="R12" s="2130"/>
      <c r="S12" s="2130"/>
      <c r="T12" s="2130"/>
      <c r="U12" s="2130"/>
      <c r="V12" s="2130"/>
      <c r="W12" s="2130"/>
      <c r="X12" s="2130"/>
      <c r="Y12" s="2130"/>
      <c r="Z12" s="2130"/>
      <c r="AA12" s="2130"/>
      <c r="AB12" s="2130"/>
      <c r="AC12" s="2130"/>
      <c r="AD12" s="2130"/>
      <c r="AE12" s="2130"/>
      <c r="AF12" s="2130"/>
      <c r="AG12" s="2130"/>
      <c r="AH12" s="2130"/>
      <c r="AI12" s="2130"/>
      <c r="AJ12" s="2130"/>
      <c r="AK12" s="2130"/>
      <c r="AL12" s="2130"/>
      <c r="AM12" s="2131"/>
      <c r="AN12" s="2122" t="s">
        <v>820</v>
      </c>
      <c r="AO12" s="2122"/>
      <c r="AP12" s="2122"/>
      <c r="AQ12" s="2122"/>
      <c r="AR12" s="2122"/>
      <c r="AS12" s="2122"/>
      <c r="AT12" s="2122"/>
      <c r="AU12" s="2122"/>
      <c r="AV12" s="2122"/>
      <c r="AW12" s="2122"/>
      <c r="AX12" s="2122"/>
      <c r="AY12" s="2122"/>
      <c r="AZ12" s="2122"/>
      <c r="BA12" s="2122"/>
      <c r="BB12" s="2122"/>
      <c r="BC12" s="2122"/>
      <c r="BD12" s="2122"/>
      <c r="BE12" s="2122"/>
      <c r="BF12" s="2122"/>
      <c r="BG12" s="2122"/>
      <c r="BH12" s="2122"/>
      <c r="BI12" s="2122"/>
      <c r="BJ12" s="2122"/>
      <c r="BK12" s="2122"/>
      <c r="BL12" s="2122"/>
      <c r="BM12" s="2122"/>
      <c r="BN12" s="2122"/>
      <c r="BO12" s="2122"/>
      <c r="BP12" s="2122"/>
      <c r="BQ12" s="2122"/>
      <c r="BR12" s="2122"/>
    </row>
    <row r="13" spans="1:76 1922:1922" ht="13.5" customHeight="1">
      <c r="A13" s="2057"/>
      <c r="B13" s="2041"/>
      <c r="C13" s="2039"/>
      <c r="D13" s="2039"/>
      <c r="E13" s="2040"/>
      <c r="F13" s="2034"/>
      <c r="G13" s="2035"/>
      <c r="H13" s="2035"/>
      <c r="I13" s="2132"/>
      <c r="J13" s="2133"/>
      <c r="K13" s="2133"/>
      <c r="L13" s="2133"/>
      <c r="M13" s="2133"/>
      <c r="N13" s="2133"/>
      <c r="O13" s="2133"/>
      <c r="P13" s="2133"/>
      <c r="Q13" s="2133"/>
      <c r="R13" s="2133"/>
      <c r="S13" s="2133"/>
      <c r="T13" s="2133"/>
      <c r="U13" s="2133"/>
      <c r="V13" s="2133"/>
      <c r="W13" s="2133"/>
      <c r="X13" s="2133"/>
      <c r="Y13" s="2133"/>
      <c r="Z13" s="2133"/>
      <c r="AA13" s="2133"/>
      <c r="AB13" s="2133"/>
      <c r="AC13" s="2133"/>
      <c r="AD13" s="2133"/>
      <c r="AE13" s="2133"/>
      <c r="AF13" s="2133"/>
      <c r="AG13" s="2133"/>
      <c r="AH13" s="2133"/>
      <c r="AI13" s="2133"/>
      <c r="AJ13" s="2133"/>
      <c r="AK13" s="2133"/>
      <c r="AL13" s="2133"/>
      <c r="AM13" s="2134"/>
      <c r="AN13" s="2138"/>
      <c r="AO13" s="2139"/>
      <c r="AP13" s="2139"/>
      <c r="AQ13" s="2139"/>
      <c r="AR13" s="2139"/>
      <c r="AS13" s="2139"/>
      <c r="AT13" s="2139"/>
      <c r="AU13" s="2139"/>
      <c r="AV13" s="2139"/>
      <c r="AW13" s="2139"/>
      <c r="AX13" s="2139"/>
      <c r="AY13" s="2139"/>
      <c r="AZ13" s="2139"/>
      <c r="BA13" s="2139"/>
      <c r="BB13" s="2139"/>
      <c r="BC13" s="2139"/>
      <c r="BD13" s="2139"/>
      <c r="BE13" s="2139"/>
      <c r="BF13" s="2139"/>
      <c r="BG13" s="2139"/>
      <c r="BH13" s="2139"/>
      <c r="BI13" s="2139"/>
      <c r="BJ13" s="2139"/>
      <c r="BK13" s="2139"/>
      <c r="BL13" s="2139"/>
      <c r="BM13" s="2139"/>
      <c r="BN13" s="2139"/>
      <c r="BO13" s="2139"/>
      <c r="BP13" s="2139"/>
      <c r="BQ13" s="2139"/>
      <c r="BR13" s="2140"/>
    </row>
    <row r="14" spans="1:76 1922:1922" ht="13.5" customHeight="1" thickBot="1">
      <c r="A14" s="2057"/>
      <c r="B14" s="2041"/>
      <c r="C14" s="2039"/>
      <c r="D14" s="2039"/>
      <c r="E14" s="2040"/>
      <c r="F14" s="2034"/>
      <c r="G14" s="2035"/>
      <c r="H14" s="2035"/>
      <c r="I14" s="2132"/>
      <c r="J14" s="2133"/>
      <c r="K14" s="2133"/>
      <c r="L14" s="2133"/>
      <c r="M14" s="2133"/>
      <c r="N14" s="2133"/>
      <c r="O14" s="2133"/>
      <c r="P14" s="2133"/>
      <c r="Q14" s="2133"/>
      <c r="R14" s="2133"/>
      <c r="S14" s="2133"/>
      <c r="T14" s="2133"/>
      <c r="U14" s="2133"/>
      <c r="V14" s="2133"/>
      <c r="W14" s="2133"/>
      <c r="X14" s="2133"/>
      <c r="Y14" s="2133"/>
      <c r="Z14" s="2133"/>
      <c r="AA14" s="2133"/>
      <c r="AB14" s="2133"/>
      <c r="AC14" s="2133"/>
      <c r="AD14" s="2133"/>
      <c r="AE14" s="2133"/>
      <c r="AF14" s="2133"/>
      <c r="AG14" s="2133"/>
      <c r="AH14" s="2133"/>
      <c r="AI14" s="2133"/>
      <c r="AJ14" s="2133"/>
      <c r="AK14" s="2133"/>
      <c r="AL14" s="2133"/>
      <c r="AM14" s="2134"/>
      <c r="AN14" s="2122" t="s">
        <v>656</v>
      </c>
      <c r="AO14" s="2122"/>
      <c r="AP14" s="2122"/>
      <c r="AQ14" s="2123"/>
      <c r="AR14" s="2123"/>
      <c r="AS14" s="2123"/>
      <c r="AT14" s="2123"/>
      <c r="AU14" s="2123"/>
      <c r="AV14" s="2123"/>
      <c r="AW14" s="2123"/>
      <c r="AX14" s="2123"/>
      <c r="AY14" s="2123"/>
      <c r="AZ14" s="2123"/>
      <c r="BA14" s="2123"/>
      <c r="BB14" s="2123"/>
      <c r="BC14" s="2123"/>
      <c r="BD14" s="2123"/>
      <c r="BE14" s="2123"/>
      <c r="BF14" s="2123"/>
      <c r="BG14" s="2123"/>
      <c r="BH14" s="2123"/>
      <c r="BI14" s="2123"/>
      <c r="BJ14" s="2123"/>
      <c r="BK14" s="2123"/>
      <c r="BL14" s="2123"/>
      <c r="BM14" s="2123"/>
      <c r="BN14" s="2123"/>
      <c r="BO14" s="2123"/>
      <c r="BP14" s="2123"/>
      <c r="BQ14" s="2123"/>
      <c r="BR14" s="2123"/>
    </row>
    <row r="15" spans="1:76 1922:1922" ht="13.5" customHeight="1" thickBot="1">
      <c r="A15" s="2057"/>
      <c r="B15" s="2041"/>
      <c r="C15" s="2039"/>
      <c r="D15" s="2039"/>
      <c r="E15" s="2040"/>
      <c r="F15" s="2034"/>
      <c r="G15" s="2035"/>
      <c r="H15" s="2035"/>
      <c r="I15" s="2132"/>
      <c r="J15" s="2133"/>
      <c r="K15" s="2133"/>
      <c r="L15" s="2133"/>
      <c r="M15" s="2133"/>
      <c r="N15" s="2133"/>
      <c r="O15" s="2133"/>
      <c r="P15" s="2133"/>
      <c r="Q15" s="2133"/>
      <c r="R15" s="2133"/>
      <c r="S15" s="2133"/>
      <c r="T15" s="2133"/>
      <c r="U15" s="2133"/>
      <c r="V15" s="2133"/>
      <c r="W15" s="2133"/>
      <c r="X15" s="2133"/>
      <c r="Y15" s="2133"/>
      <c r="Z15" s="2133"/>
      <c r="AA15" s="2133"/>
      <c r="AB15" s="2133"/>
      <c r="AC15" s="2133"/>
      <c r="AD15" s="2133"/>
      <c r="AE15" s="2133"/>
      <c r="AF15" s="2133"/>
      <c r="AG15" s="2133"/>
      <c r="AH15" s="2133"/>
      <c r="AI15" s="2133"/>
      <c r="AJ15" s="2133"/>
      <c r="AK15" s="2133"/>
      <c r="AL15" s="2133"/>
      <c r="AM15" s="2134"/>
      <c r="AN15" s="2128" t="s">
        <v>821</v>
      </c>
      <c r="AO15" s="1971"/>
      <c r="AP15" s="1971"/>
      <c r="AQ15" s="2186" t="s">
        <v>822</v>
      </c>
      <c r="AR15" s="2187"/>
      <c r="AS15" s="2187"/>
      <c r="AT15" s="2187"/>
      <c r="AU15" s="2187"/>
      <c r="AV15" s="2187"/>
      <c r="AW15" s="2187"/>
      <c r="AX15" s="2187"/>
      <c r="AY15" s="2187"/>
      <c r="AZ15" s="2187"/>
      <c r="BA15" s="2187"/>
      <c r="BB15" s="2187"/>
      <c r="BC15" s="2187"/>
      <c r="BD15" s="2187"/>
      <c r="BE15" s="2187"/>
      <c r="BF15" s="2187"/>
      <c r="BG15" s="2187"/>
      <c r="BH15" s="2187"/>
      <c r="BI15" s="2187"/>
      <c r="BJ15" s="2187"/>
      <c r="BK15" s="2187"/>
      <c r="BL15" s="2187"/>
      <c r="BM15" s="2187"/>
      <c r="BN15" s="2187"/>
      <c r="BO15" s="2187"/>
      <c r="BP15" s="2187"/>
      <c r="BQ15" s="2187"/>
      <c r="BR15" s="2188"/>
      <c r="BS15" s="64"/>
      <c r="BT15" s="64"/>
      <c r="BU15" s="64"/>
      <c r="BV15" s="64"/>
      <c r="BW15" s="64"/>
      <c r="BX15" s="64"/>
    </row>
    <row r="16" spans="1:76 1922:1922" ht="13.5" customHeight="1">
      <c r="A16" s="2057"/>
      <c r="B16" s="2041"/>
      <c r="C16" s="2039"/>
      <c r="D16" s="2039"/>
      <c r="E16" s="2040"/>
      <c r="F16" s="2034"/>
      <c r="G16" s="2035"/>
      <c r="H16" s="2035"/>
      <c r="I16" s="2132"/>
      <c r="J16" s="2133"/>
      <c r="K16" s="2133"/>
      <c r="L16" s="2133"/>
      <c r="M16" s="2133"/>
      <c r="N16" s="2133"/>
      <c r="O16" s="2133"/>
      <c r="P16" s="2133"/>
      <c r="Q16" s="2133"/>
      <c r="R16" s="2133"/>
      <c r="S16" s="2133"/>
      <c r="T16" s="2133"/>
      <c r="U16" s="2133"/>
      <c r="V16" s="2133"/>
      <c r="W16" s="2133"/>
      <c r="X16" s="2133"/>
      <c r="Y16" s="2133"/>
      <c r="Z16" s="2133"/>
      <c r="AA16" s="2133"/>
      <c r="AB16" s="2133"/>
      <c r="AC16" s="2133"/>
      <c r="AD16" s="2133"/>
      <c r="AE16" s="2133"/>
      <c r="AF16" s="2133"/>
      <c r="AG16" s="2133"/>
      <c r="AH16" s="2133"/>
      <c r="AI16" s="2133"/>
      <c r="AJ16" s="2133"/>
      <c r="AK16" s="2133"/>
      <c r="AL16" s="2133"/>
      <c r="AM16" s="2134"/>
      <c r="AN16" s="2034"/>
      <c r="AO16" s="2035"/>
      <c r="AP16" s="2036"/>
      <c r="AQ16" s="2189"/>
      <c r="AR16" s="2190"/>
      <c r="AS16" s="2190"/>
      <c r="AT16" s="2190"/>
      <c r="AU16" s="2190"/>
      <c r="AV16" s="2190"/>
      <c r="AW16" s="2190"/>
      <c r="AX16" s="2190"/>
      <c r="AY16" s="2190"/>
      <c r="AZ16" s="2190"/>
      <c r="BA16" s="2190"/>
      <c r="BB16" s="2190"/>
      <c r="BC16" s="2190"/>
      <c r="BD16" s="2190"/>
      <c r="BE16" s="2190"/>
      <c r="BF16" s="2190"/>
      <c r="BG16" s="2190"/>
      <c r="BH16" s="2190"/>
      <c r="BI16" s="2190"/>
      <c r="BJ16" s="2190"/>
      <c r="BK16" s="2190"/>
      <c r="BL16" s="2190"/>
      <c r="BM16" s="2190"/>
      <c r="BN16" s="2190"/>
      <c r="BO16" s="2190"/>
      <c r="BP16" s="2190"/>
      <c r="BQ16" s="2190"/>
      <c r="BR16" s="2191"/>
      <c r="BS16" s="64"/>
      <c r="BT16" s="64"/>
      <c r="BU16" s="64"/>
      <c r="BV16" s="64"/>
      <c r="BW16" s="64"/>
      <c r="BX16" s="64"/>
    </row>
    <row r="17" spans="1:76" ht="13.5" customHeight="1">
      <c r="A17" s="2057"/>
      <c r="B17" s="2087"/>
      <c r="C17" s="2088"/>
      <c r="D17" s="2088"/>
      <c r="E17" s="2127"/>
      <c r="F17" s="2037"/>
      <c r="G17" s="1973"/>
      <c r="H17" s="1973"/>
      <c r="I17" s="2135"/>
      <c r="J17" s="2136"/>
      <c r="K17" s="2136"/>
      <c r="L17" s="2136"/>
      <c r="M17" s="2136"/>
      <c r="N17" s="2136"/>
      <c r="O17" s="2136"/>
      <c r="P17" s="2136"/>
      <c r="Q17" s="2136"/>
      <c r="R17" s="2136"/>
      <c r="S17" s="2136"/>
      <c r="T17" s="2136"/>
      <c r="U17" s="2136"/>
      <c r="V17" s="2136"/>
      <c r="W17" s="2136"/>
      <c r="X17" s="2136"/>
      <c r="Y17" s="2136"/>
      <c r="Z17" s="2136"/>
      <c r="AA17" s="2136"/>
      <c r="AB17" s="2136"/>
      <c r="AC17" s="2136"/>
      <c r="AD17" s="2136"/>
      <c r="AE17" s="2136"/>
      <c r="AF17" s="2136"/>
      <c r="AG17" s="2136"/>
      <c r="AH17" s="2136"/>
      <c r="AI17" s="2136"/>
      <c r="AJ17" s="2136"/>
      <c r="AK17" s="2136"/>
      <c r="AL17" s="2136"/>
      <c r="AM17" s="2137"/>
      <c r="AN17" s="2037"/>
      <c r="AO17" s="1973"/>
      <c r="AP17" s="1974"/>
      <c r="AQ17" s="2192"/>
      <c r="AR17" s="2193"/>
      <c r="AS17" s="2193"/>
      <c r="AT17" s="2193"/>
      <c r="AU17" s="2193"/>
      <c r="AV17" s="2193"/>
      <c r="AW17" s="2193"/>
      <c r="AX17" s="2193"/>
      <c r="AY17" s="2193"/>
      <c r="AZ17" s="2193"/>
      <c r="BA17" s="2193"/>
      <c r="BB17" s="2193"/>
      <c r="BC17" s="2193"/>
      <c r="BD17" s="2193"/>
      <c r="BE17" s="2193"/>
      <c r="BF17" s="2193"/>
      <c r="BG17" s="2193"/>
      <c r="BH17" s="2193"/>
      <c r="BI17" s="2193"/>
      <c r="BJ17" s="2193"/>
      <c r="BK17" s="2193"/>
      <c r="BL17" s="2193"/>
      <c r="BM17" s="2193"/>
      <c r="BN17" s="2193"/>
      <c r="BO17" s="2193"/>
      <c r="BP17" s="2193"/>
      <c r="BQ17" s="2193"/>
      <c r="BR17" s="2194"/>
      <c r="BS17" s="64"/>
      <c r="BT17" s="64"/>
      <c r="BU17" s="64"/>
      <c r="BV17" s="64"/>
      <c r="BW17" s="64"/>
      <c r="BX17" s="64"/>
    </row>
    <row r="18" spans="1:76" ht="13.5" customHeight="1" thickBot="1">
      <c r="A18" s="2057"/>
      <c r="B18" s="2195" t="s">
        <v>657</v>
      </c>
      <c r="C18" s="2195"/>
      <c r="D18" s="2195"/>
      <c r="E18" s="2195"/>
      <c r="F18" s="2195"/>
      <c r="G18" s="2195"/>
      <c r="H18" s="2195"/>
      <c r="I18" s="2195"/>
      <c r="J18" s="2195"/>
      <c r="K18" s="2195"/>
      <c r="L18" s="2195"/>
      <c r="M18" s="2195"/>
      <c r="N18" s="2195"/>
      <c r="O18" s="2195"/>
      <c r="P18" s="2196" t="s">
        <v>658</v>
      </c>
      <c r="Q18" s="2196"/>
      <c r="R18" s="2196"/>
      <c r="S18" s="2196"/>
      <c r="T18" s="2196"/>
      <c r="U18" s="2196"/>
      <c r="V18" s="2196"/>
      <c r="W18" s="2196"/>
      <c r="X18" s="2196"/>
      <c r="Y18" s="2196"/>
      <c r="Z18" s="2196"/>
      <c r="AA18" s="2196"/>
      <c r="AB18" s="2196"/>
      <c r="AC18" s="2196"/>
      <c r="AD18" s="2197" t="s">
        <v>823</v>
      </c>
      <c r="AE18" s="2198"/>
      <c r="AF18" s="2198"/>
      <c r="AG18" s="2198"/>
      <c r="AH18" s="2198"/>
      <c r="AI18" s="2198"/>
      <c r="AJ18" s="2198"/>
      <c r="AK18" s="2198"/>
      <c r="AL18" s="2198"/>
      <c r="AM18" s="2198"/>
      <c r="AN18" s="2198"/>
      <c r="AO18" s="2198"/>
      <c r="AP18" s="2198"/>
      <c r="AQ18" s="2199"/>
      <c r="AR18" s="2195" t="s">
        <v>824</v>
      </c>
      <c r="AS18" s="2195"/>
      <c r="AT18" s="2195"/>
      <c r="AU18" s="2195"/>
      <c r="AV18" s="2195"/>
      <c r="AW18" s="2195"/>
      <c r="AX18" s="2195"/>
      <c r="AY18" s="2195"/>
      <c r="AZ18" s="2195"/>
      <c r="BA18" s="2195"/>
      <c r="BB18" s="2195"/>
      <c r="BC18" s="2195"/>
      <c r="BD18" s="2195"/>
      <c r="BE18" s="2195"/>
      <c r="BF18" s="2195" t="s">
        <v>659</v>
      </c>
      <c r="BG18" s="2195"/>
      <c r="BH18" s="2195"/>
      <c r="BI18" s="2195"/>
      <c r="BJ18" s="2195"/>
      <c r="BK18" s="2195"/>
      <c r="BL18" s="2195"/>
      <c r="BM18" s="2195"/>
      <c r="BN18" s="2195"/>
      <c r="BO18" s="2195"/>
      <c r="BP18" s="2195"/>
      <c r="BQ18" s="2195"/>
      <c r="BR18" s="2195"/>
      <c r="BS18" s="64"/>
      <c r="BT18" s="64"/>
      <c r="BU18" s="64"/>
      <c r="BV18" s="64"/>
      <c r="BW18" s="64"/>
      <c r="BX18" s="64"/>
    </row>
    <row r="19" spans="1:76" ht="9.75" customHeight="1">
      <c r="A19" s="2010" t="s">
        <v>107</v>
      </c>
      <c r="B19" s="2011"/>
      <c r="C19" s="2011"/>
      <c r="D19" s="2011"/>
      <c r="E19" s="2011"/>
      <c r="F19" s="2011"/>
      <c r="G19" s="2011"/>
      <c r="H19" s="2011"/>
      <c r="I19" s="2011"/>
      <c r="J19" s="2011"/>
      <c r="K19" s="2011"/>
      <c r="L19" s="2011"/>
      <c r="M19" s="2011"/>
      <c r="N19" s="2011"/>
      <c r="O19" s="2012"/>
      <c r="P19" s="392" t="s">
        <v>825</v>
      </c>
      <c r="Q19" s="393"/>
      <c r="R19" s="393"/>
      <c r="S19" s="393"/>
      <c r="T19" s="393"/>
      <c r="U19" s="393" t="s">
        <v>826</v>
      </c>
      <c r="V19" s="393"/>
      <c r="W19" s="393"/>
      <c r="X19" s="393"/>
      <c r="Y19" s="393"/>
      <c r="Z19" s="393" t="s">
        <v>660</v>
      </c>
      <c r="AA19" s="393"/>
      <c r="AB19" s="393"/>
      <c r="AC19" s="394"/>
      <c r="AD19" s="2013" t="s">
        <v>827</v>
      </c>
      <c r="AE19" s="2013"/>
      <c r="AF19" s="2013"/>
      <c r="AG19" s="2013"/>
      <c r="AH19" s="2014"/>
      <c r="AI19" s="2017" t="s">
        <v>826</v>
      </c>
      <c r="AJ19" s="1978"/>
      <c r="AK19" s="1978"/>
      <c r="AL19" s="1978"/>
      <c r="AM19" s="2018"/>
      <c r="AN19" s="2017" t="s">
        <v>660</v>
      </c>
      <c r="AO19" s="1978"/>
      <c r="AP19" s="1978"/>
      <c r="AQ19" s="1979"/>
      <c r="AR19" s="2021" t="s">
        <v>827</v>
      </c>
      <c r="AS19" s="2021"/>
      <c r="AT19" s="2021"/>
      <c r="AU19" s="2021"/>
      <c r="AV19" s="2022"/>
      <c r="AW19" s="2025" t="s">
        <v>826</v>
      </c>
      <c r="AX19" s="2026"/>
      <c r="AY19" s="2026"/>
      <c r="AZ19" s="2026"/>
      <c r="BA19" s="2027"/>
      <c r="BB19" s="2025" t="s">
        <v>660</v>
      </c>
      <c r="BC19" s="2026"/>
      <c r="BD19" s="2026"/>
      <c r="BE19" s="2029"/>
      <c r="BF19" s="2021" t="s">
        <v>827</v>
      </c>
      <c r="BG19" s="2021"/>
      <c r="BH19" s="2021"/>
      <c r="BI19" s="2021"/>
      <c r="BJ19" s="2022"/>
      <c r="BK19" s="2025" t="s">
        <v>826</v>
      </c>
      <c r="BL19" s="2026"/>
      <c r="BM19" s="2026"/>
      <c r="BN19" s="2110"/>
      <c r="BO19" s="2112" t="s">
        <v>660</v>
      </c>
      <c r="BP19" s="2026"/>
      <c r="BQ19" s="2026"/>
      <c r="BR19" s="2029"/>
      <c r="BS19" s="64"/>
      <c r="BT19" s="64"/>
      <c r="BU19" s="64"/>
      <c r="BV19" s="64"/>
      <c r="BW19" s="64"/>
      <c r="BX19" s="64"/>
    </row>
    <row r="20" spans="1:76" ht="24" customHeight="1" thickBot="1">
      <c r="A20" s="2010"/>
      <c r="B20" s="2011"/>
      <c r="C20" s="2011"/>
      <c r="D20" s="2011"/>
      <c r="E20" s="2011"/>
      <c r="F20" s="2011"/>
      <c r="G20" s="2011"/>
      <c r="H20" s="2011"/>
      <c r="I20" s="2011"/>
      <c r="J20" s="2011"/>
      <c r="K20" s="2011"/>
      <c r="L20" s="2011"/>
      <c r="M20" s="2011"/>
      <c r="N20" s="2011"/>
      <c r="O20" s="2012"/>
      <c r="P20" s="2104"/>
      <c r="Q20" s="2105"/>
      <c r="R20" s="2105"/>
      <c r="S20" s="2105"/>
      <c r="T20" s="2105"/>
      <c r="U20" s="2105"/>
      <c r="V20" s="2105"/>
      <c r="W20" s="2105"/>
      <c r="X20" s="2105"/>
      <c r="Y20" s="2105"/>
      <c r="Z20" s="2105"/>
      <c r="AA20" s="2105"/>
      <c r="AB20" s="2105"/>
      <c r="AC20" s="2106"/>
      <c r="AD20" s="2015"/>
      <c r="AE20" s="2015"/>
      <c r="AF20" s="2015"/>
      <c r="AG20" s="2015"/>
      <c r="AH20" s="2016"/>
      <c r="AI20" s="2019"/>
      <c r="AJ20" s="1963"/>
      <c r="AK20" s="1963"/>
      <c r="AL20" s="1963"/>
      <c r="AM20" s="2020"/>
      <c r="AN20" s="2019"/>
      <c r="AO20" s="1963"/>
      <c r="AP20" s="1963"/>
      <c r="AQ20" s="1964"/>
      <c r="AR20" s="2023"/>
      <c r="AS20" s="2023"/>
      <c r="AT20" s="2023"/>
      <c r="AU20" s="2023"/>
      <c r="AV20" s="2024"/>
      <c r="AW20" s="2028"/>
      <c r="AX20" s="2029"/>
      <c r="AY20" s="2029"/>
      <c r="AZ20" s="2029"/>
      <c r="BA20" s="2027"/>
      <c r="BB20" s="2028"/>
      <c r="BC20" s="2029"/>
      <c r="BD20" s="2029"/>
      <c r="BE20" s="2029"/>
      <c r="BF20" s="2023"/>
      <c r="BG20" s="2023"/>
      <c r="BH20" s="2023"/>
      <c r="BI20" s="2023"/>
      <c r="BJ20" s="2024"/>
      <c r="BK20" s="2028"/>
      <c r="BL20" s="2029"/>
      <c r="BM20" s="2029"/>
      <c r="BN20" s="2111"/>
      <c r="BO20" s="2113"/>
      <c r="BP20" s="2029"/>
      <c r="BQ20" s="2029"/>
      <c r="BR20" s="2029"/>
      <c r="BS20" s="64"/>
      <c r="BT20" s="64"/>
      <c r="BU20" s="64"/>
      <c r="BV20" s="75"/>
      <c r="BW20" s="75"/>
      <c r="BX20" s="64"/>
    </row>
    <row r="21" spans="1:76" ht="9.9499999999999993" customHeight="1">
      <c r="A21" s="2010"/>
      <c r="B21" s="2107" t="s">
        <v>735</v>
      </c>
      <c r="C21" s="2108"/>
      <c r="D21" s="2108"/>
      <c r="E21" s="2108"/>
      <c r="F21" s="2108"/>
      <c r="G21" s="2108"/>
      <c r="H21" s="2108"/>
      <c r="I21" s="2108"/>
      <c r="J21" s="2108"/>
      <c r="K21" s="2108"/>
      <c r="L21" s="2108"/>
      <c r="M21" s="2108"/>
      <c r="N21" s="2108"/>
      <c r="O21" s="2109"/>
      <c r="P21" s="2030" t="s">
        <v>828</v>
      </c>
      <c r="Q21" s="2031"/>
      <c r="R21" s="2031"/>
      <c r="S21" s="2031"/>
      <c r="T21" s="2031"/>
      <c r="U21" s="2031"/>
      <c r="V21" s="2031"/>
      <c r="W21" s="2031"/>
      <c r="X21" s="2031"/>
      <c r="Y21" s="2031"/>
      <c r="Z21" s="2031"/>
      <c r="AA21" s="2031"/>
      <c r="AB21" s="2031"/>
      <c r="AC21" s="2032"/>
      <c r="AD21" s="2034" t="s">
        <v>829</v>
      </c>
      <c r="AE21" s="2035"/>
      <c r="AF21" s="2035"/>
      <c r="AG21" s="2035"/>
      <c r="AH21" s="2035"/>
      <c r="AI21" s="2035"/>
      <c r="AJ21" s="2035"/>
      <c r="AK21" s="2035"/>
      <c r="AL21" s="2035"/>
      <c r="AM21" s="2035"/>
      <c r="AN21" s="2035"/>
      <c r="AO21" s="2035"/>
      <c r="AP21" s="2035"/>
      <c r="AQ21" s="2035"/>
      <c r="AR21" s="2035"/>
      <c r="AS21" s="2035"/>
      <c r="AT21" s="2035"/>
      <c r="AU21" s="2035"/>
      <c r="AV21" s="2035"/>
      <c r="AW21" s="2036"/>
      <c r="AX21" s="2038" t="s">
        <v>830</v>
      </c>
      <c r="AY21" s="2039"/>
      <c r="AZ21" s="2039"/>
      <c r="BA21" s="2039"/>
      <c r="BB21" s="2039"/>
      <c r="BC21" s="2040"/>
      <c r="BD21" s="2034" t="s">
        <v>831</v>
      </c>
      <c r="BE21" s="2035"/>
      <c r="BF21" s="2035"/>
      <c r="BG21" s="2035"/>
      <c r="BH21" s="2035"/>
      <c r="BI21" s="2035"/>
      <c r="BJ21" s="2035"/>
      <c r="BK21" s="2035"/>
      <c r="BL21" s="2035"/>
      <c r="BM21" s="2035"/>
      <c r="BN21" s="2035"/>
      <c r="BO21" s="2036"/>
      <c r="BP21" s="2114" t="s">
        <v>832</v>
      </c>
      <c r="BQ21" s="2115"/>
      <c r="BR21" s="2116"/>
      <c r="BS21" s="64"/>
      <c r="BT21" s="64"/>
      <c r="BU21" s="64"/>
      <c r="BV21" s="75"/>
      <c r="BW21" s="75"/>
      <c r="BX21" s="64"/>
    </row>
    <row r="22" spans="1:76" ht="17.100000000000001" customHeight="1">
      <c r="A22" s="2010"/>
      <c r="B22" s="2107"/>
      <c r="C22" s="2108"/>
      <c r="D22" s="2108"/>
      <c r="E22" s="2108"/>
      <c r="F22" s="2108"/>
      <c r="G22" s="2108"/>
      <c r="H22" s="2108"/>
      <c r="I22" s="2108"/>
      <c r="J22" s="2108"/>
      <c r="K22" s="2108"/>
      <c r="L22" s="2108"/>
      <c r="M22" s="2108"/>
      <c r="N22" s="2108"/>
      <c r="O22" s="2109"/>
      <c r="P22" s="2033"/>
      <c r="Q22" s="2031"/>
      <c r="R22" s="2031"/>
      <c r="S22" s="2031"/>
      <c r="T22" s="2031"/>
      <c r="U22" s="2031"/>
      <c r="V22" s="2031"/>
      <c r="W22" s="2031"/>
      <c r="X22" s="2031"/>
      <c r="Y22" s="2031"/>
      <c r="Z22" s="2031"/>
      <c r="AA22" s="2031"/>
      <c r="AB22" s="2031"/>
      <c r="AC22" s="2032"/>
      <c r="AD22" s="2037"/>
      <c r="AE22" s="1973"/>
      <c r="AF22" s="1973"/>
      <c r="AG22" s="1973"/>
      <c r="AH22" s="1973"/>
      <c r="AI22" s="1973"/>
      <c r="AJ22" s="1973"/>
      <c r="AK22" s="1973"/>
      <c r="AL22" s="1973"/>
      <c r="AM22" s="1973"/>
      <c r="AN22" s="1973"/>
      <c r="AO22" s="1973"/>
      <c r="AP22" s="1973"/>
      <c r="AQ22" s="1973"/>
      <c r="AR22" s="1973"/>
      <c r="AS22" s="1973"/>
      <c r="AT22" s="1973"/>
      <c r="AU22" s="1973"/>
      <c r="AV22" s="1973"/>
      <c r="AW22" s="1974"/>
      <c r="AX22" s="2041"/>
      <c r="AY22" s="2039"/>
      <c r="AZ22" s="2039"/>
      <c r="BA22" s="2039"/>
      <c r="BB22" s="2039"/>
      <c r="BC22" s="2040"/>
      <c r="BD22" s="2037"/>
      <c r="BE22" s="1973"/>
      <c r="BF22" s="1973"/>
      <c r="BG22" s="1973"/>
      <c r="BH22" s="1973"/>
      <c r="BI22" s="1973"/>
      <c r="BJ22" s="1973"/>
      <c r="BK22" s="1973"/>
      <c r="BL22" s="1973"/>
      <c r="BM22" s="1973"/>
      <c r="BN22" s="1973"/>
      <c r="BO22" s="1974"/>
      <c r="BP22" s="2117"/>
      <c r="BQ22" s="2115"/>
      <c r="BR22" s="2116"/>
      <c r="BS22" s="64"/>
      <c r="BT22" s="64"/>
      <c r="BU22" s="64"/>
      <c r="BV22" s="75"/>
      <c r="BW22" s="76"/>
      <c r="BX22" s="64"/>
    </row>
    <row r="23" spans="1:76" ht="13.5" customHeight="1">
      <c r="A23" s="2010"/>
      <c r="B23" s="2042" t="s">
        <v>833</v>
      </c>
      <c r="C23" s="2043"/>
      <c r="D23" s="2043"/>
      <c r="E23" s="2043"/>
      <c r="F23" s="2043"/>
      <c r="G23" s="2043"/>
      <c r="H23" s="2043"/>
      <c r="I23" s="2043"/>
      <c r="J23" s="2043"/>
      <c r="K23" s="2044"/>
      <c r="L23" s="2045" t="s">
        <v>834</v>
      </c>
      <c r="M23" s="2045"/>
      <c r="N23" s="2045"/>
      <c r="O23" s="2045"/>
      <c r="P23" s="2033"/>
      <c r="Q23" s="2031"/>
      <c r="R23" s="2031"/>
      <c r="S23" s="2031"/>
      <c r="T23" s="2031"/>
      <c r="U23" s="2031"/>
      <c r="V23" s="2031"/>
      <c r="W23" s="2031"/>
      <c r="X23" s="2031"/>
      <c r="Y23" s="2031"/>
      <c r="Z23" s="2031"/>
      <c r="AA23" s="2031"/>
      <c r="AB23" s="2031"/>
      <c r="AC23" s="2032"/>
      <c r="AD23" s="2046" t="s">
        <v>661</v>
      </c>
      <c r="AE23" s="2046"/>
      <c r="AF23" s="2046"/>
      <c r="AG23" s="2046"/>
      <c r="AH23" s="2046"/>
      <c r="AI23" s="2046" t="s">
        <v>662</v>
      </c>
      <c r="AJ23" s="2046"/>
      <c r="AK23" s="2046"/>
      <c r="AL23" s="2046"/>
      <c r="AM23" s="2046"/>
      <c r="AN23" s="2046"/>
      <c r="AO23" s="2046"/>
      <c r="AP23" s="2046"/>
      <c r="AQ23" s="2046"/>
      <c r="AR23" s="2046"/>
      <c r="AS23" s="2046" t="s">
        <v>663</v>
      </c>
      <c r="AT23" s="2046"/>
      <c r="AU23" s="2046"/>
      <c r="AV23" s="2046"/>
      <c r="AW23" s="2046"/>
      <c r="AX23" s="2041"/>
      <c r="AY23" s="2039"/>
      <c r="AZ23" s="2039"/>
      <c r="BA23" s="2039"/>
      <c r="BB23" s="2039"/>
      <c r="BC23" s="2040"/>
      <c r="BD23" s="2046" t="s">
        <v>664</v>
      </c>
      <c r="BE23" s="2046"/>
      <c r="BF23" s="2046"/>
      <c r="BG23" s="2046"/>
      <c r="BH23" s="2046"/>
      <c r="BI23" s="2046"/>
      <c r="BJ23" s="2046"/>
      <c r="BK23" s="2046"/>
      <c r="BL23" s="2046" t="s">
        <v>665</v>
      </c>
      <c r="BM23" s="2046"/>
      <c r="BN23" s="2046"/>
      <c r="BO23" s="2046"/>
      <c r="BP23" s="2118"/>
      <c r="BQ23" s="2119"/>
      <c r="BR23" s="2120"/>
      <c r="BS23" s="64"/>
      <c r="BT23" s="64"/>
      <c r="BU23" s="64"/>
      <c r="BV23" s="107"/>
      <c r="BW23" s="75"/>
      <c r="BX23" s="64"/>
    </row>
    <row r="24" spans="1:76" ht="13.5" customHeight="1">
      <c r="A24" s="2010"/>
      <c r="B24" s="2047" t="s">
        <v>666</v>
      </c>
      <c r="C24" s="2045"/>
      <c r="D24" s="2045"/>
      <c r="E24" s="2045"/>
      <c r="F24" s="2045"/>
      <c r="G24" s="2048" t="s">
        <v>667</v>
      </c>
      <c r="H24" s="2045"/>
      <c r="I24" s="2045"/>
      <c r="J24" s="2045"/>
      <c r="K24" s="2049"/>
      <c r="L24" s="2050"/>
      <c r="M24" s="2050"/>
      <c r="N24" s="2050"/>
      <c r="O24" s="2050"/>
      <c r="P24" s="2050" t="s">
        <v>826</v>
      </c>
      <c r="Q24" s="2050"/>
      <c r="R24" s="2050"/>
      <c r="S24" s="2050"/>
      <c r="T24" s="2050"/>
      <c r="U24" s="2050"/>
      <c r="V24" s="2051"/>
      <c r="W24" s="2121" t="s">
        <v>660</v>
      </c>
      <c r="X24" s="2050"/>
      <c r="Y24" s="2050"/>
      <c r="Z24" s="2050"/>
      <c r="AA24" s="2050"/>
      <c r="AB24" s="2050"/>
      <c r="AC24" s="2050"/>
      <c r="AD24" s="2050" t="s">
        <v>835</v>
      </c>
      <c r="AE24" s="2050"/>
      <c r="AF24" s="2050"/>
      <c r="AG24" s="2050" t="s">
        <v>668</v>
      </c>
      <c r="AH24" s="2050"/>
      <c r="AI24" s="2050" t="s">
        <v>827</v>
      </c>
      <c r="AJ24" s="2050"/>
      <c r="AK24" s="2050"/>
      <c r="AL24" s="2051"/>
      <c r="AM24" s="2121" t="s">
        <v>835</v>
      </c>
      <c r="AN24" s="2050"/>
      <c r="AO24" s="2050"/>
      <c r="AP24" s="2050"/>
      <c r="AQ24" s="2050" t="s">
        <v>668</v>
      </c>
      <c r="AR24" s="2050"/>
      <c r="AS24" s="2050" t="s">
        <v>835</v>
      </c>
      <c r="AT24" s="2050"/>
      <c r="AU24" s="2050"/>
      <c r="AV24" s="2050" t="s">
        <v>668</v>
      </c>
      <c r="AW24" s="2050"/>
      <c r="AX24" s="2050"/>
      <c r="AY24" s="2050"/>
      <c r="AZ24" s="2050"/>
      <c r="BA24" s="2050"/>
      <c r="BB24" s="2050"/>
      <c r="BC24" s="2050"/>
      <c r="BD24" s="2050" t="s">
        <v>827</v>
      </c>
      <c r="BE24" s="2050"/>
      <c r="BF24" s="2050"/>
      <c r="BG24" s="2141"/>
      <c r="BH24" s="2142" t="s">
        <v>835</v>
      </c>
      <c r="BI24" s="2050"/>
      <c r="BJ24" s="2050"/>
      <c r="BK24" s="2050"/>
      <c r="BL24" s="2050" t="s">
        <v>835</v>
      </c>
      <c r="BM24" s="2050"/>
      <c r="BN24" s="2050"/>
      <c r="BO24" s="2050"/>
      <c r="BP24" s="2050" t="s">
        <v>835</v>
      </c>
      <c r="BQ24" s="2050"/>
      <c r="BR24" s="2050"/>
      <c r="BS24" s="64"/>
      <c r="BT24" s="64"/>
      <c r="BU24" s="64"/>
      <c r="BV24" s="76"/>
      <c r="BW24" s="75"/>
      <c r="BX24" s="64"/>
    </row>
    <row r="25" spans="1:76" ht="13.5" customHeight="1">
      <c r="A25" s="2010"/>
      <c r="B25" s="2201"/>
      <c r="C25" s="2201"/>
      <c r="D25" s="2201"/>
      <c r="E25" s="2201"/>
      <c r="F25" s="2201"/>
      <c r="G25" s="2202"/>
      <c r="H25" s="2203"/>
      <c r="I25" s="2203"/>
      <c r="J25" s="2203"/>
      <c r="K25" s="2204"/>
      <c r="L25" s="2050"/>
      <c r="M25" s="2050"/>
      <c r="N25" s="2050"/>
      <c r="O25" s="2050"/>
      <c r="P25" s="2050"/>
      <c r="Q25" s="2050"/>
      <c r="R25" s="2050"/>
      <c r="S25" s="2050"/>
      <c r="T25" s="2050"/>
      <c r="U25" s="2050"/>
      <c r="V25" s="2051"/>
      <c r="W25" s="2121"/>
      <c r="X25" s="2050"/>
      <c r="Y25" s="2050"/>
      <c r="Z25" s="2050"/>
      <c r="AA25" s="2050"/>
      <c r="AB25" s="2050"/>
      <c r="AC25" s="2050"/>
      <c r="AD25" s="2050"/>
      <c r="AE25" s="2050"/>
      <c r="AF25" s="2050"/>
      <c r="AG25" s="2050"/>
      <c r="AH25" s="2050"/>
      <c r="AI25" s="2050"/>
      <c r="AJ25" s="2050"/>
      <c r="AK25" s="2050"/>
      <c r="AL25" s="2051"/>
      <c r="AM25" s="2121"/>
      <c r="AN25" s="2050"/>
      <c r="AO25" s="2050"/>
      <c r="AP25" s="2050"/>
      <c r="AQ25" s="2050"/>
      <c r="AR25" s="2050"/>
      <c r="AS25" s="2050"/>
      <c r="AT25" s="2050"/>
      <c r="AU25" s="2050"/>
      <c r="AV25" s="2050"/>
      <c r="AW25" s="2050"/>
      <c r="AX25" s="2050"/>
      <c r="AY25" s="2050"/>
      <c r="AZ25" s="2050"/>
      <c r="BA25" s="2050"/>
      <c r="BB25" s="2050"/>
      <c r="BC25" s="2050"/>
      <c r="BD25" s="2050"/>
      <c r="BE25" s="2050"/>
      <c r="BF25" s="2050"/>
      <c r="BG25" s="2141"/>
      <c r="BH25" s="2142"/>
      <c r="BI25" s="2050"/>
      <c r="BJ25" s="2050"/>
      <c r="BK25" s="2050"/>
      <c r="BL25" s="2050"/>
      <c r="BM25" s="2050"/>
      <c r="BN25" s="2050"/>
      <c r="BO25" s="2050"/>
      <c r="BP25" s="2200"/>
      <c r="BQ25" s="2200"/>
      <c r="BR25" s="2200"/>
      <c r="BS25" s="64"/>
      <c r="BT25" s="64"/>
      <c r="BU25" s="64"/>
      <c r="BV25" s="64"/>
      <c r="BW25" s="64"/>
      <c r="BX25" s="64"/>
    </row>
    <row r="26" spans="1:76" ht="9.9499999999999993" customHeight="1" thickBot="1">
      <c r="A26" s="2010"/>
      <c r="B26" s="2195" t="s">
        <v>669</v>
      </c>
      <c r="C26" s="2195"/>
      <c r="D26" s="2195"/>
      <c r="E26" s="2195"/>
      <c r="F26" s="2195"/>
      <c r="G26" s="2195"/>
      <c r="H26" s="2195"/>
      <c r="I26" s="2195"/>
      <c r="J26" s="2195"/>
      <c r="K26" s="2195"/>
      <c r="L26" s="2195"/>
      <c r="M26" s="2195"/>
      <c r="N26" s="2195"/>
      <c r="O26" s="2195"/>
      <c r="P26" s="2195"/>
      <c r="Q26" s="2195"/>
      <c r="R26" s="2195"/>
      <c r="S26" s="2195"/>
      <c r="T26" s="2195"/>
      <c r="U26" s="2195"/>
      <c r="V26" s="2195"/>
      <c r="W26" s="2195" t="s">
        <v>670</v>
      </c>
      <c r="X26" s="2195"/>
      <c r="Y26" s="2195"/>
      <c r="Z26" s="2195"/>
      <c r="AA26" s="2195"/>
      <c r="AB26" s="2195"/>
      <c r="AC26" s="2195"/>
      <c r="AD26" s="2195"/>
      <c r="AE26" s="2195"/>
      <c r="AF26" s="2195"/>
      <c r="AG26" s="2195"/>
      <c r="AH26" s="2195"/>
      <c r="AI26" s="2195"/>
      <c r="AJ26" s="2195"/>
      <c r="AK26" s="2195"/>
      <c r="AL26" s="2195"/>
      <c r="AM26" s="2195" t="s">
        <v>671</v>
      </c>
      <c r="AN26" s="2195"/>
      <c r="AO26" s="2195"/>
      <c r="AP26" s="2195"/>
      <c r="AQ26" s="2195"/>
      <c r="AR26" s="2195"/>
      <c r="AS26" s="2195"/>
      <c r="AT26" s="2195"/>
      <c r="AU26" s="2195"/>
      <c r="AV26" s="2195"/>
      <c r="AW26" s="2195"/>
      <c r="AX26" s="2195"/>
      <c r="AY26" s="2195"/>
      <c r="AZ26" s="2195"/>
      <c r="BA26" s="2195"/>
      <c r="BB26" s="2195"/>
      <c r="BC26" s="2195" t="s">
        <v>672</v>
      </c>
      <c r="BD26" s="2195"/>
      <c r="BE26" s="2195"/>
      <c r="BF26" s="2195"/>
      <c r="BG26" s="2195"/>
      <c r="BH26" s="2195"/>
      <c r="BI26" s="2195"/>
      <c r="BJ26" s="2195"/>
      <c r="BK26" s="2195"/>
      <c r="BL26" s="2195"/>
      <c r="BM26" s="2195"/>
      <c r="BN26" s="2195"/>
      <c r="BO26" s="2195"/>
      <c r="BP26" s="2195"/>
      <c r="BQ26" s="2195"/>
      <c r="BR26" s="2195"/>
      <c r="BS26" s="64"/>
      <c r="BT26" s="64"/>
      <c r="BU26" s="64"/>
      <c r="BV26" s="64"/>
      <c r="BW26" s="64"/>
      <c r="BX26" s="64"/>
    </row>
    <row r="27" spans="1:76" ht="9.75" customHeight="1">
      <c r="A27" s="2010"/>
      <c r="B27" s="395" t="s">
        <v>827</v>
      </c>
      <c r="C27" s="396"/>
      <c r="D27" s="1920"/>
      <c r="E27" s="1921"/>
      <c r="F27" s="1921"/>
      <c r="G27" s="1921"/>
      <c r="H27" s="1921"/>
      <c r="I27" s="1921"/>
      <c r="J27" s="1921"/>
      <c r="K27" s="1921"/>
      <c r="L27" s="1921"/>
      <c r="M27" s="1921"/>
      <c r="N27" s="1921"/>
      <c r="O27" s="1921"/>
      <c r="P27" s="1921"/>
      <c r="Q27" s="1921"/>
      <c r="R27" s="1921"/>
      <c r="S27" s="1921"/>
      <c r="T27" s="1921"/>
      <c r="U27" s="1922"/>
      <c r="V27" s="397" t="s">
        <v>660</v>
      </c>
      <c r="W27" s="392"/>
      <c r="X27" s="393"/>
      <c r="Y27" s="393"/>
      <c r="Z27" s="393"/>
      <c r="AA27" s="393"/>
      <c r="AB27" s="393"/>
      <c r="AC27" s="393"/>
      <c r="AD27" s="396"/>
      <c r="AE27" s="396"/>
      <c r="AF27" s="396"/>
      <c r="AG27" s="396"/>
      <c r="AH27" s="396"/>
      <c r="AI27" s="396"/>
      <c r="AJ27" s="396"/>
      <c r="AK27" s="396"/>
      <c r="AL27" s="397" t="s">
        <v>660</v>
      </c>
      <c r="AM27" s="392"/>
      <c r="AN27" s="393"/>
      <c r="AO27" s="393"/>
      <c r="AP27" s="393"/>
      <c r="AQ27" s="393"/>
      <c r="AR27" s="393"/>
      <c r="AS27" s="393"/>
      <c r="AT27" s="393"/>
      <c r="AU27" s="396"/>
      <c r="AV27" s="396"/>
      <c r="AW27" s="396"/>
      <c r="AX27" s="396"/>
      <c r="AY27" s="396"/>
      <c r="AZ27" s="396"/>
      <c r="BA27" s="396"/>
      <c r="BB27" s="397" t="s">
        <v>660</v>
      </c>
      <c r="BC27" s="2112" t="s">
        <v>836</v>
      </c>
      <c r="BD27" s="2026"/>
      <c r="BE27" s="2026"/>
      <c r="BF27" s="2026"/>
      <c r="BG27" s="2026"/>
      <c r="BH27" s="2026"/>
      <c r="BI27" s="2026"/>
      <c r="BJ27" s="2173"/>
      <c r="BK27" s="2142" t="s">
        <v>660</v>
      </c>
      <c r="BL27" s="2050"/>
      <c r="BM27" s="2050"/>
      <c r="BN27" s="2050"/>
      <c r="BO27" s="2050"/>
      <c r="BP27" s="2050"/>
      <c r="BQ27" s="2050"/>
      <c r="BR27" s="2050"/>
      <c r="BS27" s="64"/>
      <c r="BT27" s="64"/>
      <c r="BU27" s="64"/>
      <c r="BV27" s="64"/>
      <c r="BW27" s="64"/>
      <c r="BX27" s="64"/>
    </row>
    <row r="28" spans="1:76" ht="24" customHeight="1" thickBot="1">
      <c r="A28" s="2010"/>
      <c r="B28" s="2146"/>
      <c r="C28" s="2147"/>
      <c r="D28" s="2147"/>
      <c r="E28" s="2147"/>
      <c r="F28" s="2147"/>
      <c r="G28" s="2147"/>
      <c r="H28" s="2147"/>
      <c r="I28" s="2147"/>
      <c r="J28" s="2147"/>
      <c r="K28" s="2147"/>
      <c r="L28" s="2147"/>
      <c r="M28" s="2147"/>
      <c r="N28" s="2147"/>
      <c r="O28" s="2147"/>
      <c r="P28" s="2147"/>
      <c r="Q28" s="2147"/>
      <c r="R28" s="2147"/>
      <c r="S28" s="2147"/>
      <c r="T28" s="2147"/>
      <c r="U28" s="2147"/>
      <c r="V28" s="2148"/>
      <c r="W28" s="2149"/>
      <c r="X28" s="2150"/>
      <c r="Y28" s="2150"/>
      <c r="Z28" s="2150"/>
      <c r="AA28" s="2150"/>
      <c r="AB28" s="2150"/>
      <c r="AC28" s="2150"/>
      <c r="AD28" s="2150"/>
      <c r="AE28" s="2150"/>
      <c r="AF28" s="2150"/>
      <c r="AG28" s="2150"/>
      <c r="AH28" s="2150"/>
      <c r="AI28" s="2150"/>
      <c r="AJ28" s="2150"/>
      <c r="AK28" s="2150"/>
      <c r="AL28" s="2151"/>
      <c r="AM28" s="2149"/>
      <c r="AN28" s="2150"/>
      <c r="AO28" s="2150"/>
      <c r="AP28" s="2150"/>
      <c r="AQ28" s="2150"/>
      <c r="AR28" s="2150"/>
      <c r="AS28" s="2150"/>
      <c r="AT28" s="2150"/>
      <c r="AU28" s="2150"/>
      <c r="AV28" s="2150"/>
      <c r="AW28" s="2150"/>
      <c r="AX28" s="2150"/>
      <c r="AY28" s="2150"/>
      <c r="AZ28" s="2150"/>
      <c r="BA28" s="2150"/>
      <c r="BB28" s="2151"/>
      <c r="BC28" s="2112"/>
      <c r="BD28" s="2026"/>
      <c r="BE28" s="2026"/>
      <c r="BF28" s="2026"/>
      <c r="BG28" s="2026"/>
      <c r="BH28" s="2026"/>
      <c r="BI28" s="2026"/>
      <c r="BJ28" s="2173"/>
      <c r="BK28" s="2142"/>
      <c r="BL28" s="2050"/>
      <c r="BM28" s="2050"/>
      <c r="BN28" s="2050"/>
      <c r="BO28" s="2050"/>
      <c r="BP28" s="2050"/>
      <c r="BQ28" s="2050"/>
      <c r="BR28" s="2050"/>
      <c r="BS28" s="64"/>
      <c r="BT28" s="64"/>
      <c r="BU28" s="64"/>
      <c r="BV28" s="64"/>
      <c r="BW28" s="64"/>
      <c r="BX28" s="64"/>
    </row>
    <row r="29" spans="1:76" ht="9.9499999999999993" customHeight="1">
      <c r="A29" s="2010"/>
      <c r="B29" s="2152" t="s">
        <v>694</v>
      </c>
      <c r="C29" s="2153"/>
      <c r="D29" s="2153"/>
      <c r="E29" s="2153"/>
      <c r="F29" s="2153"/>
      <c r="G29" s="2153"/>
      <c r="H29" s="2153"/>
      <c r="I29" s="2153"/>
      <c r="J29" s="2153"/>
      <c r="K29" s="2153"/>
      <c r="L29" s="2153"/>
      <c r="M29" s="2153"/>
      <c r="N29" s="2153"/>
      <c r="O29" s="2153"/>
      <c r="P29" s="2153"/>
      <c r="Q29" s="2153"/>
      <c r="R29" s="2153"/>
      <c r="S29" s="2153"/>
      <c r="T29" s="2153"/>
      <c r="U29" s="2153"/>
      <c r="V29" s="2153"/>
      <c r="W29" s="2153"/>
      <c r="X29" s="2153"/>
      <c r="Y29" s="2153"/>
      <c r="Z29" s="2153"/>
      <c r="AA29" s="2153"/>
      <c r="AB29" s="2153"/>
      <c r="AC29" s="2153"/>
      <c r="AD29" s="2153"/>
      <c r="AE29" s="2153"/>
      <c r="AF29" s="2153"/>
      <c r="AG29" s="2153"/>
      <c r="AH29" s="2153"/>
      <c r="AI29" s="2153"/>
      <c r="AJ29" s="2153"/>
      <c r="AK29" s="2153"/>
      <c r="AL29" s="2153"/>
      <c r="AM29" s="2153"/>
      <c r="AN29" s="2153"/>
      <c r="AO29" s="2153"/>
      <c r="AP29" s="2153"/>
      <c r="AQ29" s="2153"/>
      <c r="AR29" s="2153"/>
      <c r="AS29" s="2153"/>
      <c r="AT29" s="2153"/>
      <c r="AU29" s="2153"/>
      <c r="AV29" s="2153"/>
      <c r="AW29" s="2153"/>
      <c r="AX29" s="2153"/>
      <c r="AY29" s="2153"/>
      <c r="AZ29" s="2153"/>
      <c r="BA29" s="2153"/>
      <c r="BB29" s="2153"/>
      <c r="BC29" s="2153"/>
      <c r="BD29" s="2153"/>
      <c r="BE29" s="2153"/>
      <c r="BF29" s="2153"/>
      <c r="BG29" s="2153"/>
      <c r="BH29" s="2153"/>
      <c r="BI29" s="2153"/>
      <c r="BJ29" s="2153"/>
      <c r="BK29" s="2153"/>
      <c r="BL29" s="2153"/>
      <c r="BM29" s="2153"/>
      <c r="BN29" s="2153"/>
      <c r="BO29" s="2153"/>
      <c r="BP29" s="2153"/>
      <c r="BQ29" s="2153"/>
      <c r="BR29" s="2154"/>
      <c r="BS29" s="64"/>
      <c r="BT29" s="64"/>
      <c r="BU29" s="64"/>
      <c r="BV29" s="64"/>
      <c r="BW29" s="64"/>
      <c r="BX29" s="64"/>
    </row>
    <row r="30" spans="1:76" ht="17.100000000000001" customHeight="1">
      <c r="A30" s="2010"/>
      <c r="B30" s="2152"/>
      <c r="C30" s="2153"/>
      <c r="D30" s="2153"/>
      <c r="E30" s="2153"/>
      <c r="F30" s="2153"/>
      <c r="G30" s="2153"/>
      <c r="H30" s="2153"/>
      <c r="I30" s="2153"/>
      <c r="J30" s="2153"/>
      <c r="K30" s="2153"/>
      <c r="L30" s="2153"/>
      <c r="M30" s="2153"/>
      <c r="N30" s="2153"/>
      <c r="O30" s="2153"/>
      <c r="P30" s="2153"/>
      <c r="Q30" s="2153"/>
      <c r="R30" s="2153"/>
      <c r="S30" s="2153"/>
      <c r="T30" s="2153"/>
      <c r="U30" s="2153"/>
      <c r="V30" s="2153"/>
      <c r="W30" s="2153"/>
      <c r="X30" s="2153"/>
      <c r="Y30" s="2153"/>
      <c r="Z30" s="2153"/>
      <c r="AA30" s="2153"/>
      <c r="AB30" s="2153"/>
      <c r="AC30" s="2153"/>
      <c r="AD30" s="2153"/>
      <c r="AE30" s="2153"/>
      <c r="AF30" s="2153"/>
      <c r="AG30" s="2153"/>
      <c r="AH30" s="2153"/>
      <c r="AI30" s="2153"/>
      <c r="AJ30" s="2153"/>
      <c r="AK30" s="2153"/>
      <c r="AL30" s="2153"/>
      <c r="AM30" s="2153"/>
      <c r="AN30" s="2153"/>
      <c r="AO30" s="2153"/>
      <c r="AP30" s="2153"/>
      <c r="AQ30" s="2153"/>
      <c r="AR30" s="2153"/>
      <c r="AS30" s="2153"/>
      <c r="AT30" s="2153"/>
      <c r="AU30" s="2153"/>
      <c r="AV30" s="2153"/>
      <c r="AW30" s="2153"/>
      <c r="AX30" s="2153"/>
      <c r="AY30" s="2153"/>
      <c r="AZ30" s="2153"/>
      <c r="BA30" s="2153"/>
      <c r="BB30" s="2153"/>
      <c r="BC30" s="2153"/>
      <c r="BD30" s="2153"/>
      <c r="BE30" s="2153"/>
      <c r="BF30" s="2153"/>
      <c r="BG30" s="2153"/>
      <c r="BH30" s="2153"/>
      <c r="BI30" s="2153"/>
      <c r="BJ30" s="2153"/>
      <c r="BK30" s="2153"/>
      <c r="BL30" s="2153"/>
      <c r="BM30" s="2153"/>
      <c r="BN30" s="2153"/>
      <c r="BO30" s="2153"/>
      <c r="BP30" s="2153"/>
      <c r="BQ30" s="2153"/>
      <c r="BR30" s="2154"/>
      <c r="BS30" s="64"/>
      <c r="BT30" s="64"/>
      <c r="BU30" s="64"/>
      <c r="BV30" s="64"/>
      <c r="BW30" s="64"/>
      <c r="BX30" s="64"/>
    </row>
    <row r="31" spans="1:76" ht="13.5" customHeight="1">
      <c r="A31" s="2010"/>
      <c r="B31" s="2152"/>
      <c r="C31" s="2153"/>
      <c r="D31" s="2153"/>
      <c r="E31" s="2153"/>
      <c r="F31" s="2153"/>
      <c r="G31" s="2153"/>
      <c r="H31" s="2153"/>
      <c r="I31" s="2153"/>
      <c r="J31" s="2153"/>
      <c r="K31" s="2153"/>
      <c r="L31" s="2153"/>
      <c r="M31" s="2153"/>
      <c r="N31" s="2153"/>
      <c r="O31" s="2153"/>
      <c r="P31" s="2153"/>
      <c r="Q31" s="2153"/>
      <c r="R31" s="2153"/>
      <c r="S31" s="2153"/>
      <c r="T31" s="2153"/>
      <c r="U31" s="2153"/>
      <c r="V31" s="2153"/>
      <c r="W31" s="2153"/>
      <c r="X31" s="2153"/>
      <c r="Y31" s="2153"/>
      <c r="Z31" s="2153"/>
      <c r="AA31" s="2153"/>
      <c r="AB31" s="2153"/>
      <c r="AC31" s="2153"/>
      <c r="AD31" s="2153"/>
      <c r="AE31" s="2153"/>
      <c r="AF31" s="2153"/>
      <c r="AG31" s="2153"/>
      <c r="AH31" s="2153"/>
      <c r="AI31" s="2153"/>
      <c r="AJ31" s="2153"/>
      <c r="AK31" s="2153"/>
      <c r="AL31" s="2153"/>
      <c r="AM31" s="2153"/>
      <c r="AN31" s="2153"/>
      <c r="AO31" s="2153"/>
      <c r="AP31" s="2153"/>
      <c r="AQ31" s="2153"/>
      <c r="AR31" s="2153"/>
      <c r="AS31" s="2153"/>
      <c r="AT31" s="2153"/>
      <c r="AU31" s="2153"/>
      <c r="AV31" s="2153"/>
      <c r="AW31" s="2153"/>
      <c r="AX31" s="2153"/>
      <c r="AY31" s="2153"/>
      <c r="AZ31" s="2153"/>
      <c r="BA31" s="2153"/>
      <c r="BB31" s="2153"/>
      <c r="BC31" s="2153"/>
      <c r="BD31" s="2153"/>
      <c r="BE31" s="2153"/>
      <c r="BF31" s="2153"/>
      <c r="BG31" s="2153"/>
      <c r="BH31" s="2153"/>
      <c r="BI31" s="2153"/>
      <c r="BJ31" s="2153"/>
      <c r="BK31" s="2153"/>
      <c r="BL31" s="2153"/>
      <c r="BM31" s="2153"/>
      <c r="BN31" s="2153"/>
      <c r="BO31" s="2153"/>
      <c r="BP31" s="2153"/>
      <c r="BQ31" s="2153"/>
      <c r="BR31" s="2154"/>
      <c r="BS31" s="64"/>
      <c r="BT31" s="64"/>
      <c r="BU31" s="64"/>
      <c r="BV31" s="64"/>
      <c r="BW31" s="64"/>
      <c r="BX31" s="64"/>
    </row>
    <row r="32" spans="1:76" ht="13.5" customHeight="1" thickBot="1">
      <c r="A32" s="2010"/>
      <c r="B32" s="2152"/>
      <c r="C32" s="2153"/>
      <c r="D32" s="2153"/>
      <c r="E32" s="2153"/>
      <c r="F32" s="2153"/>
      <c r="G32" s="2153"/>
      <c r="H32" s="2153"/>
      <c r="I32" s="2153"/>
      <c r="J32" s="2153"/>
      <c r="K32" s="2153"/>
      <c r="L32" s="2153"/>
      <c r="M32" s="2153"/>
      <c r="N32" s="2153"/>
      <c r="O32" s="2153"/>
      <c r="P32" s="2153"/>
      <c r="Q32" s="2153"/>
      <c r="R32" s="2153"/>
      <c r="S32" s="2153"/>
      <c r="T32" s="2153"/>
      <c r="U32" s="2153"/>
      <c r="V32" s="2153"/>
      <c r="W32" s="2153"/>
      <c r="X32" s="2153"/>
      <c r="Y32" s="2153"/>
      <c r="Z32" s="2153"/>
      <c r="AA32" s="2153"/>
      <c r="AB32" s="2153"/>
      <c r="AC32" s="2153"/>
      <c r="AD32" s="2153"/>
      <c r="AE32" s="2153"/>
      <c r="AF32" s="2153"/>
      <c r="AG32" s="2153"/>
      <c r="AH32" s="2153"/>
      <c r="AI32" s="2153"/>
      <c r="AJ32" s="2153"/>
      <c r="AK32" s="2153"/>
      <c r="AL32" s="2153"/>
      <c r="AM32" s="2153"/>
      <c r="AN32" s="2153"/>
      <c r="AO32" s="2153"/>
      <c r="AP32" s="2153"/>
      <c r="AQ32" s="2153"/>
      <c r="AR32" s="2153"/>
      <c r="AS32" s="2153"/>
      <c r="AT32" s="2153"/>
      <c r="AU32" s="2153"/>
      <c r="AV32" s="2153"/>
      <c r="AW32" s="2153"/>
      <c r="AX32" s="2153"/>
      <c r="AY32" s="2153"/>
      <c r="AZ32" s="2153"/>
      <c r="BA32" s="2153"/>
      <c r="BB32" s="2153"/>
      <c r="BC32" s="2153"/>
      <c r="BD32" s="2153"/>
      <c r="BE32" s="2153"/>
      <c r="BF32" s="2153"/>
      <c r="BG32" s="2153"/>
      <c r="BH32" s="2153"/>
      <c r="BI32" s="2153"/>
      <c r="BJ32" s="2153"/>
      <c r="BK32" s="2153"/>
      <c r="BL32" s="2153"/>
      <c r="BM32" s="2153"/>
      <c r="BN32" s="2153"/>
      <c r="BO32" s="2153"/>
      <c r="BP32" s="2153"/>
      <c r="BQ32" s="2153"/>
      <c r="BR32" s="2154"/>
      <c r="BS32" s="64"/>
      <c r="BT32" s="64"/>
      <c r="BU32" s="64"/>
      <c r="BV32" s="64"/>
      <c r="BW32" s="64"/>
      <c r="BX32" s="64"/>
    </row>
    <row r="33" spans="1:86" ht="9.75" customHeight="1" thickBot="1">
      <c r="A33" s="2010"/>
      <c r="B33" s="2155" t="s">
        <v>837</v>
      </c>
      <c r="C33" s="2156"/>
      <c r="D33" s="2156"/>
      <c r="E33" s="2156"/>
      <c r="F33" s="2158" t="s">
        <v>838</v>
      </c>
      <c r="G33" s="2158"/>
      <c r="H33" s="2158"/>
      <c r="I33" s="2158"/>
      <c r="J33" s="2159"/>
      <c r="K33" s="392"/>
      <c r="L33" s="398"/>
      <c r="M33" s="398"/>
      <c r="N33" s="398"/>
      <c r="O33" s="398"/>
      <c r="P33" s="398"/>
      <c r="Q33" s="398"/>
      <c r="R33" s="394" t="s">
        <v>660</v>
      </c>
      <c r="S33" s="2162" t="s">
        <v>839</v>
      </c>
      <c r="T33" s="2158"/>
      <c r="U33" s="2158"/>
      <c r="V33" s="2158"/>
      <c r="W33" s="2159"/>
      <c r="X33" s="392"/>
      <c r="Y33" s="398"/>
      <c r="Z33" s="398"/>
      <c r="AA33" s="398"/>
      <c r="AB33" s="398"/>
      <c r="AC33" s="398"/>
      <c r="AD33" s="398"/>
      <c r="AE33" s="394" t="s">
        <v>660</v>
      </c>
      <c r="AF33" s="2162" t="s">
        <v>840</v>
      </c>
      <c r="AG33" s="2158"/>
      <c r="AH33" s="2158"/>
      <c r="AI33" s="2158"/>
      <c r="AJ33" s="2159"/>
      <c r="AK33" s="392"/>
      <c r="AL33" s="398"/>
      <c r="AM33" s="398"/>
      <c r="AN33" s="398"/>
      <c r="AO33" s="398"/>
      <c r="AP33" s="398"/>
      <c r="AQ33" s="398"/>
      <c r="AR33" s="394" t="s">
        <v>660</v>
      </c>
      <c r="AS33" s="2162" t="s">
        <v>841</v>
      </c>
      <c r="AT33" s="2158"/>
      <c r="AU33" s="2158"/>
      <c r="AV33" s="2158"/>
      <c r="AW33" s="2159"/>
      <c r="AX33" s="392"/>
      <c r="AY33" s="398"/>
      <c r="AZ33" s="398"/>
      <c r="BA33" s="398"/>
      <c r="BB33" s="398"/>
      <c r="BC33" s="398"/>
      <c r="BD33" s="398"/>
      <c r="BE33" s="394" t="s">
        <v>660</v>
      </c>
      <c r="BF33" s="2162" t="s">
        <v>842</v>
      </c>
      <c r="BG33" s="2158"/>
      <c r="BH33" s="2158"/>
      <c r="BI33" s="2158"/>
      <c r="BJ33" s="2159"/>
      <c r="BK33" s="392"/>
      <c r="BL33" s="393"/>
      <c r="BM33" s="393"/>
      <c r="BN33" s="393"/>
      <c r="BO33" s="393"/>
      <c r="BP33" s="393"/>
      <c r="BQ33" s="393"/>
      <c r="BR33" s="399" t="s">
        <v>660</v>
      </c>
      <c r="BS33" s="64"/>
      <c r="BT33" s="64"/>
      <c r="BU33" s="64"/>
      <c r="BV33" s="64"/>
      <c r="BW33" s="64"/>
      <c r="BX33" s="64"/>
    </row>
    <row r="34" spans="1:86" ht="24" customHeight="1" thickTop="1" thickBot="1">
      <c r="A34" s="2010"/>
      <c r="B34" s="2157"/>
      <c r="C34" s="2157"/>
      <c r="D34" s="2157"/>
      <c r="E34" s="2157"/>
      <c r="F34" s="2160"/>
      <c r="G34" s="2160"/>
      <c r="H34" s="2160"/>
      <c r="I34" s="2160"/>
      <c r="J34" s="2161"/>
      <c r="K34" s="1917"/>
      <c r="L34" s="1918"/>
      <c r="M34" s="1918"/>
      <c r="N34" s="1918"/>
      <c r="O34" s="1918"/>
      <c r="P34" s="1918"/>
      <c r="Q34" s="1918"/>
      <c r="R34" s="1919"/>
      <c r="S34" s="2163"/>
      <c r="T34" s="2160"/>
      <c r="U34" s="2160"/>
      <c r="V34" s="2160"/>
      <c r="W34" s="2161"/>
      <c r="X34" s="1917"/>
      <c r="Y34" s="1918"/>
      <c r="Z34" s="1918"/>
      <c r="AA34" s="1918"/>
      <c r="AB34" s="1918"/>
      <c r="AC34" s="1918"/>
      <c r="AD34" s="1918"/>
      <c r="AE34" s="1919"/>
      <c r="AF34" s="2163"/>
      <c r="AG34" s="2160"/>
      <c r="AH34" s="2160"/>
      <c r="AI34" s="2160"/>
      <c r="AJ34" s="2161"/>
      <c r="AK34" s="1917"/>
      <c r="AL34" s="1918"/>
      <c r="AM34" s="1918"/>
      <c r="AN34" s="1918"/>
      <c r="AO34" s="1918"/>
      <c r="AP34" s="1918"/>
      <c r="AQ34" s="1918"/>
      <c r="AR34" s="1919"/>
      <c r="AS34" s="2163"/>
      <c r="AT34" s="2160"/>
      <c r="AU34" s="2160"/>
      <c r="AV34" s="2160"/>
      <c r="AW34" s="2161"/>
      <c r="AX34" s="1917"/>
      <c r="AY34" s="1918"/>
      <c r="AZ34" s="1918"/>
      <c r="BA34" s="1918"/>
      <c r="BB34" s="1918"/>
      <c r="BC34" s="1918"/>
      <c r="BD34" s="1918"/>
      <c r="BE34" s="1919"/>
      <c r="BF34" s="2163"/>
      <c r="BG34" s="2160"/>
      <c r="BH34" s="2160"/>
      <c r="BI34" s="2160"/>
      <c r="BJ34" s="2161"/>
      <c r="BK34" s="1917"/>
      <c r="BL34" s="1918"/>
      <c r="BM34" s="1918"/>
      <c r="BN34" s="1918"/>
      <c r="BO34" s="1918"/>
      <c r="BP34" s="1918"/>
      <c r="BQ34" s="1918"/>
      <c r="BR34" s="1919"/>
      <c r="BW34" s="237"/>
      <c r="BX34" s="237"/>
      <c r="BY34" s="237"/>
      <c r="BZ34" s="237"/>
      <c r="CA34" s="237"/>
      <c r="CB34" s="237"/>
      <c r="CC34" s="237"/>
      <c r="CD34" s="237"/>
      <c r="CE34" s="237"/>
      <c r="CF34" s="237"/>
      <c r="CG34" s="237"/>
      <c r="CH34" s="237"/>
    </row>
    <row r="35" spans="1:86" ht="17.100000000000001" customHeight="1">
      <c r="A35" s="2010"/>
      <c r="B35" s="2180" t="s">
        <v>673</v>
      </c>
      <c r="C35" s="2181"/>
      <c r="D35" s="2181"/>
      <c r="E35" s="2182"/>
      <c r="F35" s="1984" t="s">
        <v>674</v>
      </c>
      <c r="G35" s="1975"/>
      <c r="H35" s="1975"/>
      <c r="I35" s="1975"/>
      <c r="J35" s="1975"/>
      <c r="K35" s="1976"/>
      <c r="L35" s="2205"/>
      <c r="M35" s="2205"/>
      <c r="N35" s="2205"/>
      <c r="O35" s="2205"/>
      <c r="P35" s="2205"/>
      <c r="Q35" s="2205"/>
      <c r="R35" s="2206"/>
      <c r="S35" s="2209" t="s">
        <v>843</v>
      </c>
      <c r="T35" s="2210"/>
      <c r="U35" s="2210"/>
      <c r="V35" s="2210"/>
      <c r="W35" s="2210"/>
      <c r="X35" s="2211"/>
      <c r="Y35" s="1961" t="s">
        <v>675</v>
      </c>
      <c r="Z35" s="1961"/>
      <c r="AA35" s="1961"/>
      <c r="AB35" s="1962"/>
      <c r="AC35" s="1961" t="s">
        <v>676</v>
      </c>
      <c r="AD35" s="1961"/>
      <c r="AE35" s="1961"/>
      <c r="AF35" s="1962"/>
      <c r="AG35" s="1961" t="s">
        <v>677</v>
      </c>
      <c r="AH35" s="1961"/>
      <c r="AI35" s="1961"/>
      <c r="AJ35" s="1962"/>
      <c r="AK35" s="1992" t="s">
        <v>678</v>
      </c>
      <c r="AL35" s="1992"/>
      <c r="AM35" s="1992"/>
      <c r="AN35" s="1992"/>
      <c r="AO35" s="1992"/>
      <c r="AP35" s="1993"/>
      <c r="AQ35" s="1994"/>
      <c r="AR35" s="1994"/>
      <c r="AS35" s="1994"/>
      <c r="AT35" s="1994"/>
      <c r="AU35" s="1994"/>
      <c r="AV35" s="1994"/>
      <c r="AW35" s="1995"/>
      <c r="AX35" s="1975" t="s">
        <v>679</v>
      </c>
      <c r="AY35" s="1975"/>
      <c r="AZ35" s="1975"/>
      <c r="BA35" s="1975"/>
      <c r="BB35" s="1975"/>
      <c r="BC35" s="1975"/>
      <c r="BD35" s="1976"/>
      <c r="BE35" s="1961" t="s">
        <v>660</v>
      </c>
      <c r="BF35" s="1961"/>
      <c r="BG35" s="1961"/>
      <c r="BH35" s="1961"/>
      <c r="BI35" s="1961"/>
      <c r="BJ35" s="1961"/>
      <c r="BK35" s="1961"/>
      <c r="BL35" s="1961"/>
      <c r="BM35" s="1961"/>
      <c r="BN35" s="1961"/>
      <c r="BO35" s="1961"/>
      <c r="BP35" s="1961"/>
      <c r="BQ35" s="1961"/>
      <c r="BR35" s="1962"/>
      <c r="BW35" s="237"/>
      <c r="BX35" s="237"/>
      <c r="BY35" s="237"/>
      <c r="BZ35" s="237"/>
      <c r="CA35" s="237"/>
      <c r="CB35" s="237"/>
      <c r="CC35" s="237"/>
      <c r="CD35" s="237"/>
      <c r="CE35" s="237"/>
      <c r="CF35" s="237"/>
      <c r="CG35" s="237"/>
      <c r="CH35" s="237"/>
    </row>
    <row r="36" spans="1:86" ht="13.5" customHeight="1">
      <c r="A36" s="2010"/>
      <c r="B36" s="2180"/>
      <c r="C36" s="2181"/>
      <c r="D36" s="2181"/>
      <c r="E36" s="2182"/>
      <c r="F36" s="1933"/>
      <c r="G36" s="1934"/>
      <c r="H36" s="1934"/>
      <c r="I36" s="1934"/>
      <c r="J36" s="1934"/>
      <c r="K36" s="1935"/>
      <c r="L36" s="2207"/>
      <c r="M36" s="2207"/>
      <c r="N36" s="2207"/>
      <c r="O36" s="2207"/>
      <c r="P36" s="2207"/>
      <c r="Q36" s="2207"/>
      <c r="R36" s="2208"/>
      <c r="S36" s="2177"/>
      <c r="T36" s="2178"/>
      <c r="U36" s="2178"/>
      <c r="V36" s="2178"/>
      <c r="W36" s="2178"/>
      <c r="X36" s="2179"/>
      <c r="Y36" s="1963"/>
      <c r="Z36" s="1963"/>
      <c r="AA36" s="1963"/>
      <c r="AB36" s="1964"/>
      <c r="AC36" s="1963"/>
      <c r="AD36" s="1963"/>
      <c r="AE36" s="1963"/>
      <c r="AF36" s="1964"/>
      <c r="AG36" s="1963"/>
      <c r="AH36" s="1963"/>
      <c r="AI36" s="1963"/>
      <c r="AJ36" s="1964"/>
      <c r="AK36" s="1969"/>
      <c r="AL36" s="1969"/>
      <c r="AM36" s="1969"/>
      <c r="AN36" s="1969"/>
      <c r="AO36" s="1969"/>
      <c r="AP36" s="1970"/>
      <c r="AQ36" s="1996"/>
      <c r="AR36" s="1996"/>
      <c r="AS36" s="1996"/>
      <c r="AT36" s="1996"/>
      <c r="AU36" s="1996"/>
      <c r="AV36" s="1996"/>
      <c r="AW36" s="1997"/>
      <c r="AX36" s="1934"/>
      <c r="AY36" s="1934"/>
      <c r="AZ36" s="1934"/>
      <c r="BA36" s="1934"/>
      <c r="BB36" s="1934"/>
      <c r="BC36" s="1934"/>
      <c r="BD36" s="1935"/>
      <c r="BE36" s="1963"/>
      <c r="BF36" s="1963"/>
      <c r="BG36" s="1963"/>
      <c r="BH36" s="1963"/>
      <c r="BI36" s="1963"/>
      <c r="BJ36" s="1963"/>
      <c r="BK36" s="1963"/>
      <c r="BL36" s="1963"/>
      <c r="BM36" s="1963"/>
      <c r="BN36" s="1963"/>
      <c r="BO36" s="1963"/>
      <c r="BP36" s="1963"/>
      <c r="BQ36" s="1963"/>
      <c r="BR36" s="1964"/>
      <c r="BS36" s="64"/>
      <c r="BT36" s="64"/>
      <c r="BU36" s="64"/>
      <c r="BV36" s="64"/>
      <c r="BW36" s="64"/>
      <c r="BX36" s="64"/>
    </row>
    <row r="37" spans="1:86" ht="13.5" customHeight="1">
      <c r="A37" s="2010"/>
      <c r="B37" s="2180"/>
      <c r="C37" s="2181"/>
      <c r="D37" s="2181"/>
      <c r="E37" s="2182"/>
      <c r="F37" s="1981" t="s">
        <v>680</v>
      </c>
      <c r="G37" s="1931"/>
      <c r="H37" s="1931"/>
      <c r="I37" s="1931"/>
      <c r="J37" s="1931"/>
      <c r="K37" s="1932"/>
      <c r="L37" s="1977" t="s">
        <v>660</v>
      </c>
      <c r="M37" s="1978"/>
      <c r="N37" s="1978"/>
      <c r="O37" s="1978"/>
      <c r="P37" s="1978"/>
      <c r="Q37" s="1978"/>
      <c r="R37" s="1979"/>
      <c r="S37" s="2174" t="s">
        <v>844</v>
      </c>
      <c r="T37" s="2175"/>
      <c r="U37" s="2175"/>
      <c r="V37" s="2175"/>
      <c r="W37" s="2175"/>
      <c r="X37" s="2176"/>
      <c r="Y37" s="1961" t="s">
        <v>675</v>
      </c>
      <c r="Z37" s="1961"/>
      <c r="AA37" s="1961"/>
      <c r="AB37" s="1962"/>
      <c r="AC37" s="1961" t="s">
        <v>676</v>
      </c>
      <c r="AD37" s="1961"/>
      <c r="AE37" s="1961"/>
      <c r="AF37" s="1962"/>
      <c r="AG37" s="1961" t="s">
        <v>677</v>
      </c>
      <c r="AH37" s="1961"/>
      <c r="AI37" s="1961"/>
      <c r="AJ37" s="1962"/>
      <c r="AK37" s="1965" t="s">
        <v>681</v>
      </c>
      <c r="AL37" s="1966"/>
      <c r="AM37" s="1966"/>
      <c r="AN37" s="1966"/>
      <c r="AO37" s="1966"/>
      <c r="AP37" s="1967"/>
      <c r="AQ37" s="1971"/>
      <c r="AR37" s="1971"/>
      <c r="AS37" s="1971"/>
      <c r="AT37" s="1971"/>
      <c r="AU37" s="1971"/>
      <c r="AV37" s="1971"/>
      <c r="AW37" s="1972"/>
      <c r="AX37" s="1975" t="s">
        <v>682</v>
      </c>
      <c r="AY37" s="1975"/>
      <c r="AZ37" s="1975"/>
      <c r="BA37" s="1975"/>
      <c r="BB37" s="1975"/>
      <c r="BC37" s="1975"/>
      <c r="BD37" s="1976"/>
      <c r="BE37" s="1977" t="s">
        <v>660</v>
      </c>
      <c r="BF37" s="1978"/>
      <c r="BG37" s="1978"/>
      <c r="BH37" s="1978"/>
      <c r="BI37" s="1978"/>
      <c r="BJ37" s="1978"/>
      <c r="BK37" s="1978"/>
      <c r="BL37" s="1978"/>
      <c r="BM37" s="1978"/>
      <c r="BN37" s="1978"/>
      <c r="BO37" s="1978"/>
      <c r="BP37" s="1978"/>
      <c r="BQ37" s="1978"/>
      <c r="BR37" s="1979"/>
      <c r="BS37" s="64"/>
      <c r="BT37" s="64"/>
      <c r="BU37" s="64"/>
      <c r="BV37" s="64"/>
      <c r="BW37" s="64"/>
      <c r="BX37" s="64"/>
    </row>
    <row r="38" spans="1:86" ht="13.5" customHeight="1" thickBot="1">
      <c r="A38" s="2010"/>
      <c r="B38" s="2183"/>
      <c r="C38" s="2184"/>
      <c r="D38" s="2184"/>
      <c r="E38" s="2185"/>
      <c r="F38" s="1933"/>
      <c r="G38" s="1934"/>
      <c r="H38" s="1934"/>
      <c r="I38" s="1934"/>
      <c r="J38" s="1934"/>
      <c r="K38" s="1935"/>
      <c r="L38" s="1980"/>
      <c r="M38" s="1963"/>
      <c r="N38" s="1963"/>
      <c r="O38" s="1963"/>
      <c r="P38" s="1963"/>
      <c r="Q38" s="1963"/>
      <c r="R38" s="1964"/>
      <c r="S38" s="2177"/>
      <c r="T38" s="2178"/>
      <c r="U38" s="2178"/>
      <c r="V38" s="2178"/>
      <c r="W38" s="2178"/>
      <c r="X38" s="2179"/>
      <c r="Y38" s="1963"/>
      <c r="Z38" s="1963"/>
      <c r="AA38" s="1963"/>
      <c r="AB38" s="1964"/>
      <c r="AC38" s="1963"/>
      <c r="AD38" s="1963"/>
      <c r="AE38" s="1963"/>
      <c r="AF38" s="1964"/>
      <c r="AG38" s="1963"/>
      <c r="AH38" s="1963"/>
      <c r="AI38" s="1963"/>
      <c r="AJ38" s="1964"/>
      <c r="AK38" s="1968"/>
      <c r="AL38" s="1969"/>
      <c r="AM38" s="1969"/>
      <c r="AN38" s="1969"/>
      <c r="AO38" s="1969"/>
      <c r="AP38" s="1970"/>
      <c r="AQ38" s="1973"/>
      <c r="AR38" s="1973"/>
      <c r="AS38" s="1973"/>
      <c r="AT38" s="1973"/>
      <c r="AU38" s="1973"/>
      <c r="AV38" s="1973"/>
      <c r="AW38" s="1974"/>
      <c r="AX38" s="1934"/>
      <c r="AY38" s="1934"/>
      <c r="AZ38" s="1934"/>
      <c r="BA38" s="1934"/>
      <c r="BB38" s="1934"/>
      <c r="BC38" s="1934"/>
      <c r="BD38" s="1935"/>
      <c r="BE38" s="1980"/>
      <c r="BF38" s="1963"/>
      <c r="BG38" s="1963"/>
      <c r="BH38" s="1963"/>
      <c r="BI38" s="1963"/>
      <c r="BJ38" s="1963"/>
      <c r="BK38" s="1963"/>
      <c r="BL38" s="1961"/>
      <c r="BM38" s="1961"/>
      <c r="BN38" s="1961"/>
      <c r="BO38" s="1961"/>
      <c r="BP38" s="1961"/>
      <c r="BQ38" s="1961"/>
      <c r="BR38" s="1962"/>
      <c r="BS38" s="64"/>
      <c r="BT38" s="64"/>
      <c r="BU38" s="64"/>
      <c r="BV38" s="64"/>
      <c r="BW38" s="64"/>
      <c r="BX38" s="64"/>
    </row>
    <row r="39" spans="1:86" ht="9.75" customHeight="1">
      <c r="A39" s="2010"/>
      <c r="B39" s="2143" t="s">
        <v>845</v>
      </c>
      <c r="C39" s="2144"/>
      <c r="D39" s="2144"/>
      <c r="E39" s="2144"/>
      <c r="F39" s="2052" t="s">
        <v>846</v>
      </c>
      <c r="G39" s="2052"/>
      <c r="H39" s="2052"/>
      <c r="I39" s="2052"/>
      <c r="J39" s="1941"/>
      <c r="K39" s="1941"/>
      <c r="L39" s="1941"/>
      <c r="M39" s="1941"/>
      <c r="N39" s="1941"/>
      <c r="O39" s="1941"/>
      <c r="P39" s="1941"/>
      <c r="Q39" s="1941"/>
      <c r="R39" s="1941"/>
      <c r="S39" s="1941"/>
      <c r="T39" s="1941"/>
      <c r="U39" s="1941"/>
      <c r="V39" s="1941"/>
      <c r="W39" s="1941"/>
      <c r="X39" s="1941"/>
      <c r="Y39" s="1941"/>
      <c r="Z39" s="1941"/>
      <c r="AA39" s="1941"/>
      <c r="AB39" s="1941"/>
      <c r="AC39" s="2009" t="s">
        <v>683</v>
      </c>
      <c r="AD39" s="2004"/>
      <c r="AE39" s="2004"/>
      <c r="AF39" s="2038" t="s">
        <v>684</v>
      </c>
      <c r="AG39" s="2039"/>
      <c r="AH39" s="2039"/>
      <c r="AI39" s="2039"/>
      <c r="AJ39" s="2039"/>
      <c r="AK39" s="2039"/>
      <c r="AL39" s="2089" t="s">
        <v>660</v>
      </c>
      <c r="AM39" s="2090"/>
      <c r="AN39" s="2090"/>
      <c r="AO39" s="2090"/>
      <c r="AP39" s="2090"/>
      <c r="AQ39" s="2090"/>
      <c r="AR39" s="2090"/>
      <c r="AS39" s="1965" t="s">
        <v>847</v>
      </c>
      <c r="AT39" s="1966"/>
      <c r="AU39" s="1966"/>
      <c r="AV39" s="1966"/>
      <c r="AW39" s="1966"/>
      <c r="AX39" s="1967"/>
      <c r="AY39" s="1977" t="s">
        <v>660</v>
      </c>
      <c r="AZ39" s="1978"/>
      <c r="BA39" s="1978"/>
      <c r="BB39" s="1978"/>
      <c r="BC39" s="1978"/>
      <c r="BD39" s="1978"/>
      <c r="BE39" s="1979"/>
      <c r="BF39" s="1965" t="s">
        <v>848</v>
      </c>
      <c r="BG39" s="1966"/>
      <c r="BH39" s="1966"/>
      <c r="BI39" s="1966"/>
      <c r="BJ39" s="1966"/>
      <c r="BK39" s="1966"/>
      <c r="BL39" s="2164" t="s">
        <v>660</v>
      </c>
      <c r="BM39" s="2165"/>
      <c r="BN39" s="2165"/>
      <c r="BO39" s="2165"/>
      <c r="BP39" s="2165"/>
      <c r="BQ39" s="2165"/>
      <c r="BR39" s="2166"/>
      <c r="BS39" s="64"/>
      <c r="BT39" s="64"/>
      <c r="BU39" s="64"/>
      <c r="BV39" s="108"/>
      <c r="BW39" s="64"/>
      <c r="BX39" s="64"/>
    </row>
    <row r="40" spans="1:86" ht="24" customHeight="1" thickBot="1">
      <c r="A40" s="2010"/>
      <c r="B40" s="2143"/>
      <c r="C40" s="2144"/>
      <c r="D40" s="2144"/>
      <c r="E40" s="2144"/>
      <c r="F40" s="2167" t="s">
        <v>685</v>
      </c>
      <c r="G40" s="2168"/>
      <c r="H40" s="2168"/>
      <c r="I40" s="2169"/>
      <c r="J40" s="2092"/>
      <c r="K40" s="2093"/>
      <c r="L40" s="2093"/>
      <c r="M40" s="2093"/>
      <c r="N40" s="2093"/>
      <c r="O40" s="2093"/>
      <c r="P40" s="2093"/>
      <c r="Q40" s="2093"/>
      <c r="R40" s="2093"/>
      <c r="S40" s="2093"/>
      <c r="T40" s="2093"/>
      <c r="U40" s="2093"/>
      <c r="V40" s="2093"/>
      <c r="W40" s="2093"/>
      <c r="X40" s="2093"/>
      <c r="Y40" s="2093"/>
      <c r="Z40" s="2093"/>
      <c r="AA40" s="2093"/>
      <c r="AB40" s="2094"/>
      <c r="AC40" s="2009"/>
      <c r="AD40" s="2004"/>
      <c r="AE40" s="2004"/>
      <c r="AF40" s="2038"/>
      <c r="AG40" s="2039"/>
      <c r="AH40" s="2039"/>
      <c r="AI40" s="2039"/>
      <c r="AJ40" s="2039"/>
      <c r="AK40" s="2039"/>
      <c r="AL40" s="2089"/>
      <c r="AM40" s="2090"/>
      <c r="AN40" s="2090"/>
      <c r="AO40" s="2090"/>
      <c r="AP40" s="2090"/>
      <c r="AQ40" s="2090"/>
      <c r="AR40" s="2090"/>
      <c r="AS40" s="1968"/>
      <c r="AT40" s="1969"/>
      <c r="AU40" s="1969"/>
      <c r="AV40" s="1969"/>
      <c r="AW40" s="1969"/>
      <c r="AX40" s="1970"/>
      <c r="AY40" s="2170"/>
      <c r="AZ40" s="2171"/>
      <c r="BA40" s="2171"/>
      <c r="BB40" s="2171"/>
      <c r="BC40" s="2171"/>
      <c r="BD40" s="2171"/>
      <c r="BE40" s="2172"/>
      <c r="BF40" s="1968"/>
      <c r="BG40" s="1969"/>
      <c r="BH40" s="1969"/>
      <c r="BI40" s="1969"/>
      <c r="BJ40" s="1969"/>
      <c r="BK40" s="1969"/>
      <c r="BL40" s="2006"/>
      <c r="BM40" s="2007"/>
      <c r="BN40" s="2007"/>
      <c r="BO40" s="2007"/>
      <c r="BP40" s="2007"/>
      <c r="BQ40" s="2007"/>
      <c r="BR40" s="2008"/>
      <c r="BS40" s="64"/>
      <c r="BT40" s="64"/>
      <c r="BU40" s="64"/>
      <c r="BV40" s="64"/>
      <c r="BW40" s="64"/>
      <c r="BX40" s="64"/>
    </row>
    <row r="41" spans="1:86" ht="9.75" customHeight="1">
      <c r="A41" s="2010"/>
      <c r="B41" s="2145"/>
      <c r="C41" s="2145"/>
      <c r="D41" s="2145"/>
      <c r="E41" s="2145"/>
      <c r="F41" s="1968"/>
      <c r="G41" s="1969"/>
      <c r="H41" s="1969"/>
      <c r="I41" s="1970"/>
      <c r="J41" s="2091"/>
      <c r="K41" s="2001"/>
      <c r="L41" s="2001"/>
      <c r="M41" s="2001"/>
      <c r="N41" s="2001"/>
      <c r="O41" s="2001"/>
      <c r="P41" s="2001"/>
      <c r="Q41" s="2001"/>
      <c r="R41" s="2001"/>
      <c r="S41" s="2001"/>
      <c r="T41" s="2001"/>
      <c r="U41" s="2001"/>
      <c r="V41" s="2001"/>
      <c r="W41" s="2001"/>
      <c r="X41" s="2001"/>
      <c r="Y41" s="2001"/>
      <c r="Z41" s="2001"/>
      <c r="AA41" s="2001"/>
      <c r="AB41" s="2001"/>
      <c r="AC41" s="2003"/>
      <c r="AD41" s="2005"/>
      <c r="AE41" s="2005"/>
      <c r="AF41" s="2041"/>
      <c r="AG41" s="2039"/>
      <c r="AH41" s="2039"/>
      <c r="AI41" s="2039"/>
      <c r="AJ41" s="2039"/>
      <c r="AK41" s="2039"/>
      <c r="AL41" s="2029"/>
      <c r="AM41" s="2029"/>
      <c r="AN41" s="2029"/>
      <c r="AO41" s="2029"/>
      <c r="AP41" s="2029"/>
      <c r="AQ41" s="2029"/>
      <c r="AR41" s="2029"/>
      <c r="AS41" s="1930" t="s">
        <v>849</v>
      </c>
      <c r="AT41" s="1931"/>
      <c r="AU41" s="1931"/>
      <c r="AV41" s="1931"/>
      <c r="AW41" s="1931"/>
      <c r="AX41" s="1932"/>
      <c r="AY41" s="1924" t="s">
        <v>660</v>
      </c>
      <c r="AZ41" s="1925"/>
      <c r="BA41" s="1925"/>
      <c r="BB41" s="1925"/>
      <c r="BC41" s="1925"/>
      <c r="BD41" s="1925"/>
      <c r="BE41" s="1926"/>
      <c r="BF41" s="1930" t="s">
        <v>850</v>
      </c>
      <c r="BG41" s="1931"/>
      <c r="BH41" s="1931"/>
      <c r="BI41" s="1931"/>
      <c r="BJ41" s="1931"/>
      <c r="BK41" s="1932"/>
      <c r="BL41" s="1938" t="s">
        <v>660</v>
      </c>
      <c r="BM41" s="1939"/>
      <c r="BN41" s="1939"/>
      <c r="BO41" s="1939"/>
      <c r="BP41" s="1939"/>
      <c r="BQ41" s="1939"/>
      <c r="BR41" s="1940"/>
      <c r="BS41" s="64"/>
      <c r="BT41" s="64"/>
      <c r="BU41" s="64"/>
      <c r="BV41" s="64"/>
      <c r="BW41" s="64"/>
      <c r="BX41" s="64"/>
    </row>
    <row r="42" spans="1:86" ht="13.5" customHeight="1">
      <c r="A42" s="2010"/>
      <c r="B42" s="2145"/>
      <c r="C42" s="2145"/>
      <c r="D42" s="2145"/>
      <c r="E42" s="2145"/>
      <c r="F42" s="1950"/>
      <c r="G42" s="1951"/>
      <c r="H42" s="1951"/>
      <c r="I42" s="1951"/>
      <c r="J42" s="1951"/>
      <c r="K42" s="1951"/>
      <c r="L42" s="1951"/>
      <c r="M42" s="1951"/>
      <c r="N42" s="1951"/>
      <c r="O42" s="1951"/>
      <c r="P42" s="1951"/>
      <c r="Q42" s="1951"/>
      <c r="R42" s="1951"/>
      <c r="S42" s="1951"/>
      <c r="T42" s="1951"/>
      <c r="U42" s="1951"/>
      <c r="V42" s="1951"/>
      <c r="W42" s="1951"/>
      <c r="X42" s="1951"/>
      <c r="Y42" s="1951"/>
      <c r="Z42" s="1951"/>
      <c r="AA42" s="1951"/>
      <c r="AB42" s="1951"/>
      <c r="AC42" s="1951"/>
      <c r="AD42" s="1951"/>
      <c r="AE42" s="1952"/>
      <c r="AF42" s="2087"/>
      <c r="AG42" s="2088"/>
      <c r="AH42" s="2088"/>
      <c r="AI42" s="2088"/>
      <c r="AJ42" s="2088"/>
      <c r="AK42" s="2088"/>
      <c r="AL42" s="2029"/>
      <c r="AM42" s="2029"/>
      <c r="AN42" s="2029"/>
      <c r="AO42" s="2029"/>
      <c r="AP42" s="2029"/>
      <c r="AQ42" s="2029"/>
      <c r="AR42" s="2029"/>
      <c r="AS42" s="1933"/>
      <c r="AT42" s="1934"/>
      <c r="AU42" s="1934"/>
      <c r="AV42" s="1934"/>
      <c r="AW42" s="1934"/>
      <c r="AX42" s="1935"/>
      <c r="AY42" s="1927"/>
      <c r="AZ42" s="1928"/>
      <c r="BA42" s="1928"/>
      <c r="BB42" s="1928"/>
      <c r="BC42" s="1928"/>
      <c r="BD42" s="1928"/>
      <c r="BE42" s="1929"/>
      <c r="BF42" s="1933"/>
      <c r="BG42" s="1934"/>
      <c r="BH42" s="1934"/>
      <c r="BI42" s="1934"/>
      <c r="BJ42" s="1934"/>
      <c r="BK42" s="1935"/>
      <c r="BL42" s="1927"/>
      <c r="BM42" s="1928"/>
      <c r="BN42" s="1928"/>
      <c r="BO42" s="1928"/>
      <c r="BP42" s="1928"/>
      <c r="BQ42" s="1928"/>
      <c r="BR42" s="1929"/>
      <c r="BS42" s="64"/>
      <c r="BT42" s="64"/>
      <c r="BU42" s="64"/>
      <c r="BV42" s="64"/>
      <c r="BW42" s="64"/>
      <c r="BX42" s="64"/>
    </row>
    <row r="43" spans="1:86" ht="15" customHeight="1">
      <c r="A43" s="2010"/>
      <c r="B43" s="1991" t="s">
        <v>686</v>
      </c>
      <c r="C43" s="1991"/>
      <c r="D43" s="2056">
        <v>1</v>
      </c>
      <c r="E43" s="2056"/>
      <c r="F43" s="2052" t="s">
        <v>846</v>
      </c>
      <c r="G43" s="2052"/>
      <c r="H43" s="2052"/>
      <c r="I43" s="2052"/>
      <c r="J43" s="1941"/>
      <c r="K43" s="1941"/>
      <c r="L43" s="1941"/>
      <c r="M43" s="1941"/>
      <c r="N43" s="1941"/>
      <c r="O43" s="1941"/>
      <c r="P43" s="1941"/>
      <c r="Q43" s="1941"/>
      <c r="R43" s="1941"/>
      <c r="S43" s="1941"/>
      <c r="T43" s="1941"/>
      <c r="U43" s="1941"/>
      <c r="V43" s="1941"/>
      <c r="W43" s="1941"/>
      <c r="X43" s="1941"/>
      <c r="Y43" s="1941"/>
      <c r="Z43" s="1941"/>
      <c r="AA43" s="1941"/>
      <c r="AB43" s="1941"/>
      <c r="AC43" s="2002" t="s">
        <v>683</v>
      </c>
      <c r="AD43" s="2004"/>
      <c r="AE43" s="2004"/>
      <c r="AF43" s="1943" t="s">
        <v>687</v>
      </c>
      <c r="AG43" s="1943"/>
      <c r="AH43" s="1943">
        <v>1</v>
      </c>
      <c r="AI43" s="1943"/>
      <c r="AJ43" s="1944" t="s">
        <v>851</v>
      </c>
      <c r="AK43" s="1944"/>
      <c r="AL43" s="1945"/>
      <c r="AM43" s="1945"/>
      <c r="AN43" s="1941"/>
      <c r="AO43" s="1941"/>
      <c r="AP43" s="1941"/>
      <c r="AQ43" s="1941"/>
      <c r="AR43" s="1941"/>
      <c r="AS43" s="1941"/>
      <c r="AT43" s="1941"/>
      <c r="AU43" s="1941"/>
      <c r="AV43" s="1941"/>
      <c r="AW43" s="1941"/>
      <c r="AX43" s="1941"/>
      <c r="AY43" s="1941"/>
      <c r="AZ43" s="1942"/>
      <c r="BA43" s="1942"/>
      <c r="BB43" s="1942"/>
      <c r="BC43" s="1942"/>
      <c r="BD43" s="1942"/>
      <c r="BE43" s="1942"/>
      <c r="BF43" s="1942"/>
      <c r="BG43" s="2002" t="s">
        <v>683</v>
      </c>
      <c r="BH43" s="2005"/>
      <c r="BI43" s="2005"/>
      <c r="BJ43" s="2078"/>
      <c r="BK43" s="2079"/>
      <c r="BL43" s="2079"/>
      <c r="BM43" s="2079"/>
      <c r="BN43" s="2079"/>
      <c r="BO43" s="2079"/>
      <c r="BP43" s="2079"/>
      <c r="BQ43" s="2079"/>
      <c r="BR43" s="2080"/>
      <c r="BS43" s="64"/>
      <c r="BT43" s="64"/>
      <c r="BU43" s="64"/>
      <c r="BV43" s="64"/>
      <c r="BW43" s="64"/>
      <c r="BX43" s="64"/>
    </row>
    <row r="44" spans="1:86" ht="13.5" customHeight="1">
      <c r="A44" s="2010"/>
      <c r="B44" s="1991"/>
      <c r="C44" s="1991"/>
      <c r="D44" s="2056"/>
      <c r="E44" s="2056"/>
      <c r="F44" s="2058" t="s">
        <v>685</v>
      </c>
      <c r="G44" s="2058"/>
      <c r="H44" s="2058"/>
      <c r="I44" s="2058"/>
      <c r="J44" s="2001"/>
      <c r="K44" s="2001"/>
      <c r="L44" s="2001"/>
      <c r="M44" s="2001"/>
      <c r="N44" s="2001"/>
      <c r="O44" s="2001"/>
      <c r="P44" s="2001"/>
      <c r="Q44" s="2001"/>
      <c r="R44" s="2001"/>
      <c r="S44" s="2001"/>
      <c r="T44" s="2001"/>
      <c r="U44" s="2001"/>
      <c r="V44" s="2001"/>
      <c r="W44" s="2001"/>
      <c r="X44" s="2001"/>
      <c r="Y44" s="2001"/>
      <c r="Z44" s="2001"/>
      <c r="AA44" s="2001"/>
      <c r="AB44" s="2001"/>
      <c r="AC44" s="2003"/>
      <c r="AD44" s="2005"/>
      <c r="AE44" s="2005"/>
      <c r="AF44" s="1943"/>
      <c r="AG44" s="1943"/>
      <c r="AH44" s="1943"/>
      <c r="AI44" s="1943"/>
      <c r="AJ44" s="2059" t="s">
        <v>685</v>
      </c>
      <c r="AK44" s="2059"/>
      <c r="AL44" s="2059"/>
      <c r="AM44" s="2059"/>
      <c r="AN44" s="2001"/>
      <c r="AO44" s="2001"/>
      <c r="AP44" s="2001"/>
      <c r="AQ44" s="2001"/>
      <c r="AR44" s="2001"/>
      <c r="AS44" s="2001"/>
      <c r="AT44" s="2001"/>
      <c r="AU44" s="2001"/>
      <c r="AV44" s="2001"/>
      <c r="AW44" s="2001"/>
      <c r="AX44" s="2001"/>
      <c r="AY44" s="2001"/>
      <c r="AZ44" s="2001"/>
      <c r="BA44" s="2001"/>
      <c r="BB44" s="2001"/>
      <c r="BC44" s="2001"/>
      <c r="BD44" s="2001"/>
      <c r="BE44" s="2001"/>
      <c r="BF44" s="2001"/>
      <c r="BG44" s="2003"/>
      <c r="BH44" s="2005"/>
      <c r="BI44" s="2005"/>
      <c r="BJ44" s="2081"/>
      <c r="BK44" s="2082"/>
      <c r="BL44" s="2082"/>
      <c r="BM44" s="2082"/>
      <c r="BN44" s="2082"/>
      <c r="BO44" s="2082"/>
      <c r="BP44" s="2082"/>
      <c r="BQ44" s="2082"/>
      <c r="BR44" s="2083"/>
      <c r="BS44" s="64"/>
      <c r="BT44" s="64"/>
      <c r="BU44" s="64"/>
      <c r="BV44" s="64"/>
      <c r="BW44" s="64"/>
      <c r="BX44" s="64"/>
    </row>
    <row r="45" spans="1:86" ht="13.5" customHeight="1">
      <c r="A45" s="2010"/>
      <c r="B45" s="1991"/>
      <c r="C45" s="1991"/>
      <c r="D45" s="2056"/>
      <c r="E45" s="2056"/>
      <c r="F45" s="1950"/>
      <c r="G45" s="1951"/>
      <c r="H45" s="1951"/>
      <c r="I45" s="1951"/>
      <c r="J45" s="1951"/>
      <c r="K45" s="1951"/>
      <c r="L45" s="1951"/>
      <c r="M45" s="1951"/>
      <c r="N45" s="1951"/>
      <c r="O45" s="1951"/>
      <c r="P45" s="1951"/>
      <c r="Q45" s="1951"/>
      <c r="R45" s="1951"/>
      <c r="S45" s="1951"/>
      <c r="T45" s="1951"/>
      <c r="U45" s="1951"/>
      <c r="V45" s="1951"/>
      <c r="W45" s="1951"/>
      <c r="X45" s="1951"/>
      <c r="Y45" s="1951"/>
      <c r="Z45" s="1951"/>
      <c r="AA45" s="1951"/>
      <c r="AB45" s="1951"/>
      <c r="AC45" s="1951"/>
      <c r="AD45" s="1951"/>
      <c r="AE45" s="1952"/>
      <c r="AF45" s="1943"/>
      <c r="AG45" s="1943"/>
      <c r="AH45" s="1943"/>
      <c r="AI45" s="1943"/>
      <c r="AJ45" s="1950"/>
      <c r="AK45" s="1951"/>
      <c r="AL45" s="1951"/>
      <c r="AM45" s="1951"/>
      <c r="AN45" s="1951"/>
      <c r="AO45" s="1951"/>
      <c r="AP45" s="1951"/>
      <c r="AQ45" s="1951"/>
      <c r="AR45" s="1951"/>
      <c r="AS45" s="1951"/>
      <c r="AT45" s="1951"/>
      <c r="AU45" s="1951"/>
      <c r="AV45" s="1951"/>
      <c r="AW45" s="1951"/>
      <c r="AX45" s="1951"/>
      <c r="AY45" s="1951"/>
      <c r="AZ45" s="1951"/>
      <c r="BA45" s="1951"/>
      <c r="BB45" s="1951"/>
      <c r="BC45" s="1951"/>
      <c r="BD45" s="1951"/>
      <c r="BE45" s="1951"/>
      <c r="BF45" s="1951"/>
      <c r="BG45" s="1951"/>
      <c r="BH45" s="1951"/>
      <c r="BI45" s="1952"/>
      <c r="BJ45" s="2081"/>
      <c r="BK45" s="2082"/>
      <c r="BL45" s="2082"/>
      <c r="BM45" s="2082"/>
      <c r="BN45" s="2082"/>
      <c r="BO45" s="2082"/>
      <c r="BP45" s="2082"/>
      <c r="BQ45" s="2082"/>
      <c r="BR45" s="2083"/>
      <c r="BS45" s="64"/>
      <c r="BT45" s="64"/>
      <c r="BU45" s="64"/>
      <c r="BV45" s="64"/>
      <c r="BW45" s="64"/>
      <c r="BX45" s="64"/>
    </row>
    <row r="46" spans="1:86" ht="13.5" customHeight="1">
      <c r="A46" s="2010"/>
      <c r="B46" s="1991"/>
      <c r="C46" s="1991"/>
      <c r="D46" s="2056">
        <v>2</v>
      </c>
      <c r="E46" s="2056"/>
      <c r="F46" s="2052" t="s">
        <v>852</v>
      </c>
      <c r="G46" s="2052"/>
      <c r="H46" s="2052"/>
      <c r="I46" s="2052"/>
      <c r="J46" s="2053"/>
      <c r="K46" s="2053"/>
      <c r="L46" s="2053"/>
      <c r="M46" s="2053"/>
      <c r="N46" s="2053"/>
      <c r="O46" s="2053"/>
      <c r="P46" s="2053"/>
      <c r="Q46" s="2053"/>
      <c r="R46" s="2053"/>
      <c r="S46" s="2053"/>
      <c r="T46" s="2053"/>
      <c r="U46" s="2053"/>
      <c r="V46" s="2053"/>
      <c r="W46" s="2053"/>
      <c r="X46" s="2053"/>
      <c r="Y46" s="2053"/>
      <c r="Z46" s="2053"/>
      <c r="AA46" s="2053"/>
      <c r="AB46" s="2053"/>
      <c r="AC46" s="2002" t="s">
        <v>683</v>
      </c>
      <c r="AD46" s="2004"/>
      <c r="AE46" s="2004"/>
      <c r="AF46" s="1943"/>
      <c r="AG46" s="1943"/>
      <c r="AH46" s="1943">
        <v>2</v>
      </c>
      <c r="AI46" s="1943"/>
      <c r="AJ46" s="1945" t="s">
        <v>851</v>
      </c>
      <c r="AK46" s="1945"/>
      <c r="AL46" s="1945"/>
      <c r="AM46" s="1945"/>
      <c r="AN46" s="2053"/>
      <c r="AO46" s="2053"/>
      <c r="AP46" s="2053"/>
      <c r="AQ46" s="2053"/>
      <c r="AR46" s="2053"/>
      <c r="AS46" s="2053"/>
      <c r="AT46" s="2053"/>
      <c r="AU46" s="2053"/>
      <c r="AV46" s="2053"/>
      <c r="AW46" s="2053"/>
      <c r="AX46" s="2053"/>
      <c r="AY46" s="2053"/>
      <c r="AZ46" s="2053"/>
      <c r="BA46" s="2053"/>
      <c r="BB46" s="2053"/>
      <c r="BC46" s="2053"/>
      <c r="BD46" s="2053"/>
      <c r="BE46" s="2053"/>
      <c r="BF46" s="2053"/>
      <c r="BG46" s="2002" t="s">
        <v>683</v>
      </c>
      <c r="BH46" s="2004"/>
      <c r="BI46" s="2004"/>
      <c r="BJ46" s="2081"/>
      <c r="BK46" s="2082"/>
      <c r="BL46" s="2082"/>
      <c r="BM46" s="2082"/>
      <c r="BN46" s="2082"/>
      <c r="BO46" s="2082"/>
      <c r="BP46" s="2082"/>
      <c r="BQ46" s="2082"/>
      <c r="BR46" s="2083"/>
      <c r="BS46" s="64"/>
      <c r="BT46" s="64"/>
      <c r="BU46" s="64"/>
      <c r="BV46" s="64"/>
      <c r="BW46" s="64"/>
      <c r="BX46" s="64"/>
    </row>
    <row r="47" spans="1:86" ht="13.5" customHeight="1">
      <c r="A47" s="2010"/>
      <c r="B47" s="1991"/>
      <c r="C47" s="1991"/>
      <c r="D47" s="2056"/>
      <c r="E47" s="2056"/>
      <c r="F47" s="2058" t="s">
        <v>685</v>
      </c>
      <c r="G47" s="2058"/>
      <c r="H47" s="2058"/>
      <c r="I47" s="2058"/>
      <c r="J47" s="2004"/>
      <c r="K47" s="2004"/>
      <c r="L47" s="2004"/>
      <c r="M47" s="2004"/>
      <c r="N47" s="2004"/>
      <c r="O47" s="2004"/>
      <c r="P47" s="2004"/>
      <c r="Q47" s="2004"/>
      <c r="R47" s="2004"/>
      <c r="S47" s="2004"/>
      <c r="T47" s="2004"/>
      <c r="U47" s="2004"/>
      <c r="V47" s="2004"/>
      <c r="W47" s="2004"/>
      <c r="X47" s="2004"/>
      <c r="Y47" s="2004"/>
      <c r="Z47" s="2004"/>
      <c r="AA47" s="2004"/>
      <c r="AB47" s="2004"/>
      <c r="AC47" s="2003"/>
      <c r="AD47" s="2005"/>
      <c r="AE47" s="2005"/>
      <c r="AF47" s="1943"/>
      <c r="AG47" s="1943"/>
      <c r="AH47" s="1943"/>
      <c r="AI47" s="1943"/>
      <c r="AJ47" s="2059" t="s">
        <v>685</v>
      </c>
      <c r="AK47" s="2059"/>
      <c r="AL47" s="2059"/>
      <c r="AM47" s="2059"/>
      <c r="AN47" s="2004"/>
      <c r="AO47" s="2004"/>
      <c r="AP47" s="2004"/>
      <c r="AQ47" s="2004"/>
      <c r="AR47" s="2004"/>
      <c r="AS47" s="2004"/>
      <c r="AT47" s="2004"/>
      <c r="AU47" s="2004"/>
      <c r="AV47" s="2004"/>
      <c r="AW47" s="2004"/>
      <c r="AX47" s="2004"/>
      <c r="AY47" s="2004"/>
      <c r="AZ47" s="2004"/>
      <c r="BA47" s="2004"/>
      <c r="BB47" s="2004"/>
      <c r="BC47" s="2004"/>
      <c r="BD47" s="2004"/>
      <c r="BE47" s="2004"/>
      <c r="BF47" s="2004"/>
      <c r="BG47" s="2003"/>
      <c r="BH47" s="2005"/>
      <c r="BI47" s="2005"/>
      <c r="BJ47" s="2081"/>
      <c r="BK47" s="2082"/>
      <c r="BL47" s="2082"/>
      <c r="BM47" s="2082"/>
      <c r="BN47" s="2082"/>
      <c r="BO47" s="2082"/>
      <c r="BP47" s="2082"/>
      <c r="BQ47" s="2082"/>
      <c r="BR47" s="2083"/>
      <c r="BS47" s="64"/>
      <c r="BT47" s="64"/>
      <c r="BU47" s="64"/>
      <c r="BV47" s="64"/>
      <c r="BW47" s="64"/>
      <c r="BX47" s="64"/>
    </row>
    <row r="48" spans="1:86" ht="13.5" customHeight="1">
      <c r="A48" s="2010"/>
      <c r="B48" s="1991"/>
      <c r="C48" s="1991"/>
      <c r="D48" s="2056"/>
      <c r="E48" s="2056"/>
      <c r="F48" s="1950"/>
      <c r="G48" s="1951"/>
      <c r="H48" s="1951"/>
      <c r="I48" s="1951"/>
      <c r="J48" s="1951"/>
      <c r="K48" s="1951"/>
      <c r="L48" s="1951"/>
      <c r="M48" s="1951"/>
      <c r="N48" s="1951"/>
      <c r="O48" s="1951"/>
      <c r="P48" s="1951"/>
      <c r="Q48" s="1951"/>
      <c r="R48" s="1951"/>
      <c r="S48" s="1951"/>
      <c r="T48" s="1951"/>
      <c r="U48" s="1951"/>
      <c r="V48" s="1951"/>
      <c r="W48" s="1951"/>
      <c r="X48" s="1951"/>
      <c r="Y48" s="1951"/>
      <c r="Z48" s="1951"/>
      <c r="AA48" s="1951"/>
      <c r="AB48" s="1951"/>
      <c r="AC48" s="1951"/>
      <c r="AD48" s="1951"/>
      <c r="AE48" s="1952"/>
      <c r="AF48" s="1943"/>
      <c r="AG48" s="1943"/>
      <c r="AH48" s="1943"/>
      <c r="AI48" s="1943"/>
      <c r="AJ48" s="1950"/>
      <c r="AK48" s="1951"/>
      <c r="AL48" s="1951"/>
      <c r="AM48" s="1951"/>
      <c r="AN48" s="1951"/>
      <c r="AO48" s="1951"/>
      <c r="AP48" s="1951"/>
      <c r="AQ48" s="1951"/>
      <c r="AR48" s="1951"/>
      <c r="AS48" s="1951"/>
      <c r="AT48" s="1951"/>
      <c r="AU48" s="1951"/>
      <c r="AV48" s="1951"/>
      <c r="AW48" s="1951"/>
      <c r="AX48" s="1951"/>
      <c r="AY48" s="1951"/>
      <c r="AZ48" s="1951"/>
      <c r="BA48" s="1951"/>
      <c r="BB48" s="1951"/>
      <c r="BC48" s="1951"/>
      <c r="BD48" s="1951"/>
      <c r="BE48" s="1951"/>
      <c r="BF48" s="1951"/>
      <c r="BG48" s="1951"/>
      <c r="BH48" s="1951"/>
      <c r="BI48" s="1952"/>
      <c r="BJ48" s="2081"/>
      <c r="BK48" s="2082"/>
      <c r="BL48" s="2082"/>
      <c r="BM48" s="2082"/>
      <c r="BN48" s="2082"/>
      <c r="BO48" s="2082"/>
      <c r="BP48" s="2082"/>
      <c r="BQ48" s="2082"/>
      <c r="BR48" s="2083"/>
      <c r="BS48" s="64"/>
      <c r="BT48" s="64"/>
      <c r="BU48" s="64"/>
      <c r="BV48" s="64"/>
      <c r="BW48" s="64"/>
      <c r="BX48" s="64"/>
    </row>
    <row r="49" spans="1:76" ht="13.5" customHeight="1">
      <c r="A49" s="2010"/>
      <c r="B49" s="1991"/>
      <c r="C49" s="1991"/>
      <c r="D49" s="2056">
        <v>3</v>
      </c>
      <c r="E49" s="2056"/>
      <c r="F49" s="2052" t="s">
        <v>852</v>
      </c>
      <c r="G49" s="2052"/>
      <c r="H49" s="2052"/>
      <c r="I49" s="2052"/>
      <c r="J49" s="2053"/>
      <c r="K49" s="2053"/>
      <c r="L49" s="2053"/>
      <c r="M49" s="2053"/>
      <c r="N49" s="2053"/>
      <c r="O49" s="2053"/>
      <c r="P49" s="2053"/>
      <c r="Q49" s="2053"/>
      <c r="R49" s="2053"/>
      <c r="S49" s="2053"/>
      <c r="T49" s="2053"/>
      <c r="U49" s="2053"/>
      <c r="V49" s="2053"/>
      <c r="W49" s="2053"/>
      <c r="X49" s="2053"/>
      <c r="Y49" s="2053"/>
      <c r="Z49" s="2053"/>
      <c r="AA49" s="2053"/>
      <c r="AB49" s="2053"/>
      <c r="AC49" s="2002" t="s">
        <v>683</v>
      </c>
      <c r="AD49" s="2004"/>
      <c r="AE49" s="2004"/>
      <c r="AF49" s="1943"/>
      <c r="AG49" s="1943"/>
      <c r="AH49" s="1943">
        <v>3</v>
      </c>
      <c r="AI49" s="1943"/>
      <c r="AJ49" s="1945" t="s">
        <v>851</v>
      </c>
      <c r="AK49" s="1945"/>
      <c r="AL49" s="1945"/>
      <c r="AM49" s="1945"/>
      <c r="AN49" s="2053"/>
      <c r="AO49" s="2053"/>
      <c r="AP49" s="2053"/>
      <c r="AQ49" s="2053"/>
      <c r="AR49" s="2053"/>
      <c r="AS49" s="2053"/>
      <c r="AT49" s="2053"/>
      <c r="AU49" s="2053"/>
      <c r="AV49" s="2053"/>
      <c r="AW49" s="2053"/>
      <c r="AX49" s="2053"/>
      <c r="AY49" s="2053"/>
      <c r="AZ49" s="2053"/>
      <c r="BA49" s="2053"/>
      <c r="BB49" s="2053"/>
      <c r="BC49" s="2053"/>
      <c r="BD49" s="2053"/>
      <c r="BE49" s="2053"/>
      <c r="BF49" s="2053"/>
      <c r="BG49" s="2002" t="s">
        <v>683</v>
      </c>
      <c r="BH49" s="2004"/>
      <c r="BI49" s="2004"/>
      <c r="BJ49" s="2081"/>
      <c r="BK49" s="2082"/>
      <c r="BL49" s="2082"/>
      <c r="BM49" s="2082"/>
      <c r="BN49" s="2082"/>
      <c r="BO49" s="2082"/>
      <c r="BP49" s="2082"/>
      <c r="BQ49" s="2082"/>
      <c r="BR49" s="2083"/>
      <c r="BS49" s="64"/>
      <c r="BT49" s="64"/>
      <c r="BU49" s="64"/>
      <c r="BV49" s="64"/>
      <c r="BW49" s="64"/>
      <c r="BX49" s="64"/>
    </row>
    <row r="50" spans="1:76" ht="15" customHeight="1">
      <c r="A50" s="2010"/>
      <c r="B50" s="1991"/>
      <c r="C50" s="1991"/>
      <c r="D50" s="2056"/>
      <c r="E50" s="2056"/>
      <c r="F50" s="2058" t="s">
        <v>685</v>
      </c>
      <c r="G50" s="2058"/>
      <c r="H50" s="2058"/>
      <c r="I50" s="2058"/>
      <c r="J50" s="2004"/>
      <c r="K50" s="2004"/>
      <c r="L50" s="2004"/>
      <c r="M50" s="2004"/>
      <c r="N50" s="2004"/>
      <c r="O50" s="2004"/>
      <c r="P50" s="2004"/>
      <c r="Q50" s="2004"/>
      <c r="R50" s="2004"/>
      <c r="S50" s="2004"/>
      <c r="T50" s="2004"/>
      <c r="U50" s="2004"/>
      <c r="V50" s="2004"/>
      <c r="W50" s="2004"/>
      <c r="X50" s="2004"/>
      <c r="Y50" s="2004"/>
      <c r="Z50" s="2004"/>
      <c r="AA50" s="2004"/>
      <c r="AB50" s="2004"/>
      <c r="AC50" s="2003"/>
      <c r="AD50" s="2005"/>
      <c r="AE50" s="2005"/>
      <c r="AF50" s="1943"/>
      <c r="AG50" s="1943"/>
      <c r="AH50" s="1943"/>
      <c r="AI50" s="1943"/>
      <c r="AJ50" s="2059" t="s">
        <v>685</v>
      </c>
      <c r="AK50" s="2059"/>
      <c r="AL50" s="2059"/>
      <c r="AM50" s="2059"/>
      <c r="AN50" s="2004"/>
      <c r="AO50" s="2004"/>
      <c r="AP50" s="2004"/>
      <c r="AQ50" s="2004"/>
      <c r="AR50" s="2004"/>
      <c r="AS50" s="2004"/>
      <c r="AT50" s="2004"/>
      <c r="AU50" s="2004"/>
      <c r="AV50" s="2004"/>
      <c r="AW50" s="2004"/>
      <c r="AX50" s="2004"/>
      <c r="AY50" s="2004"/>
      <c r="AZ50" s="2004"/>
      <c r="BA50" s="2004"/>
      <c r="BB50" s="2004"/>
      <c r="BC50" s="2004"/>
      <c r="BD50" s="2004"/>
      <c r="BE50" s="2004"/>
      <c r="BF50" s="2004"/>
      <c r="BG50" s="2003"/>
      <c r="BH50" s="2005"/>
      <c r="BI50" s="2005"/>
      <c r="BJ50" s="2081"/>
      <c r="BK50" s="2082"/>
      <c r="BL50" s="2082"/>
      <c r="BM50" s="2082"/>
      <c r="BN50" s="2082"/>
      <c r="BO50" s="2082"/>
      <c r="BP50" s="2082"/>
      <c r="BQ50" s="2082"/>
      <c r="BR50" s="2083"/>
      <c r="BS50" s="64"/>
      <c r="BT50" s="64"/>
      <c r="BU50" s="64"/>
      <c r="BV50" s="64"/>
      <c r="BW50" s="64"/>
      <c r="BX50" s="64"/>
    </row>
    <row r="51" spans="1:76" ht="13.5" customHeight="1">
      <c r="A51" s="2010"/>
      <c r="B51" s="1991"/>
      <c r="C51" s="1991"/>
      <c r="D51" s="2056"/>
      <c r="E51" s="2056"/>
      <c r="F51" s="1950"/>
      <c r="G51" s="1951"/>
      <c r="H51" s="1951"/>
      <c r="I51" s="1951"/>
      <c r="J51" s="1951"/>
      <c r="K51" s="1951"/>
      <c r="L51" s="1951"/>
      <c r="M51" s="1951"/>
      <c r="N51" s="1951"/>
      <c r="O51" s="1951"/>
      <c r="P51" s="1951"/>
      <c r="Q51" s="1951"/>
      <c r="R51" s="1951"/>
      <c r="S51" s="1951"/>
      <c r="T51" s="1951"/>
      <c r="U51" s="1951"/>
      <c r="V51" s="1951"/>
      <c r="W51" s="1951"/>
      <c r="X51" s="1951"/>
      <c r="Y51" s="1951"/>
      <c r="Z51" s="1951"/>
      <c r="AA51" s="1951"/>
      <c r="AB51" s="1951"/>
      <c r="AC51" s="1951"/>
      <c r="AD51" s="1951"/>
      <c r="AE51" s="1952"/>
      <c r="AF51" s="1943"/>
      <c r="AG51" s="1943"/>
      <c r="AH51" s="1943"/>
      <c r="AI51" s="1943"/>
      <c r="AJ51" s="1950"/>
      <c r="AK51" s="1951"/>
      <c r="AL51" s="1951"/>
      <c r="AM51" s="1951"/>
      <c r="AN51" s="1951"/>
      <c r="AO51" s="1951"/>
      <c r="AP51" s="1951"/>
      <c r="AQ51" s="1951"/>
      <c r="AR51" s="1951"/>
      <c r="AS51" s="1951"/>
      <c r="AT51" s="1951"/>
      <c r="AU51" s="1951"/>
      <c r="AV51" s="1951"/>
      <c r="AW51" s="1951"/>
      <c r="AX51" s="1951"/>
      <c r="AY51" s="1951"/>
      <c r="AZ51" s="1951"/>
      <c r="BA51" s="1951"/>
      <c r="BB51" s="1951"/>
      <c r="BC51" s="1951"/>
      <c r="BD51" s="1951"/>
      <c r="BE51" s="1951"/>
      <c r="BF51" s="1951"/>
      <c r="BG51" s="1951"/>
      <c r="BH51" s="1951"/>
      <c r="BI51" s="1952"/>
      <c r="BJ51" s="2081"/>
      <c r="BK51" s="2082"/>
      <c r="BL51" s="2082"/>
      <c r="BM51" s="2082"/>
      <c r="BN51" s="2082"/>
      <c r="BO51" s="2082"/>
      <c r="BP51" s="2082"/>
      <c r="BQ51" s="2082"/>
      <c r="BR51" s="2083"/>
    </row>
    <row r="52" spans="1:76" ht="13.5" customHeight="1">
      <c r="A52" s="2010"/>
      <c r="B52" s="1991"/>
      <c r="C52" s="1991"/>
      <c r="D52" s="2056">
        <v>4</v>
      </c>
      <c r="E52" s="2056"/>
      <c r="F52" s="2052" t="s">
        <v>852</v>
      </c>
      <c r="G52" s="2052"/>
      <c r="H52" s="2052"/>
      <c r="I52" s="2052"/>
      <c r="J52" s="2053"/>
      <c r="K52" s="2053"/>
      <c r="L52" s="2053"/>
      <c r="M52" s="2053"/>
      <c r="N52" s="2053"/>
      <c r="O52" s="2053"/>
      <c r="P52" s="2053"/>
      <c r="Q52" s="2053"/>
      <c r="R52" s="2053"/>
      <c r="S52" s="2053"/>
      <c r="T52" s="2053"/>
      <c r="U52" s="2053"/>
      <c r="V52" s="2053"/>
      <c r="W52" s="2053"/>
      <c r="X52" s="2053"/>
      <c r="Y52" s="2053"/>
      <c r="Z52" s="2053"/>
      <c r="AA52" s="2053"/>
      <c r="AB52" s="2053"/>
      <c r="AC52" s="2002" t="s">
        <v>683</v>
      </c>
      <c r="AD52" s="2004"/>
      <c r="AE52" s="2004"/>
      <c r="AF52" s="1943"/>
      <c r="AG52" s="1943"/>
      <c r="AH52" s="1943">
        <v>4</v>
      </c>
      <c r="AI52" s="1943"/>
      <c r="AJ52" s="1945" t="s">
        <v>851</v>
      </c>
      <c r="AK52" s="1945"/>
      <c r="AL52" s="1945"/>
      <c r="AM52" s="1945"/>
      <c r="AN52" s="2053"/>
      <c r="AO52" s="2053"/>
      <c r="AP52" s="2053"/>
      <c r="AQ52" s="2053"/>
      <c r="AR52" s="2053"/>
      <c r="AS52" s="2053"/>
      <c r="AT52" s="2053"/>
      <c r="AU52" s="2053"/>
      <c r="AV52" s="2053"/>
      <c r="AW52" s="2053"/>
      <c r="AX52" s="2053"/>
      <c r="AY52" s="2053"/>
      <c r="AZ52" s="2053"/>
      <c r="BA52" s="2053"/>
      <c r="BB52" s="2053"/>
      <c r="BC52" s="2053"/>
      <c r="BD52" s="2053"/>
      <c r="BE52" s="2053"/>
      <c r="BF52" s="2053"/>
      <c r="BG52" s="2002" t="s">
        <v>683</v>
      </c>
      <c r="BH52" s="2004"/>
      <c r="BI52" s="2004"/>
      <c r="BJ52" s="2081"/>
      <c r="BK52" s="2082"/>
      <c r="BL52" s="2082"/>
      <c r="BM52" s="2082"/>
      <c r="BN52" s="2082"/>
      <c r="BO52" s="2082"/>
      <c r="BP52" s="2082"/>
      <c r="BQ52" s="2082"/>
      <c r="BR52" s="2083"/>
    </row>
    <row r="53" spans="1:76" ht="13.5" customHeight="1">
      <c r="A53" s="2010"/>
      <c r="B53" s="1991"/>
      <c r="C53" s="1991"/>
      <c r="D53" s="2056"/>
      <c r="E53" s="2056"/>
      <c r="F53" s="2058" t="s">
        <v>685</v>
      </c>
      <c r="G53" s="2058"/>
      <c r="H53" s="2058"/>
      <c r="I53" s="2058"/>
      <c r="J53" s="2004"/>
      <c r="K53" s="2004"/>
      <c r="L53" s="2004"/>
      <c r="M53" s="2004"/>
      <c r="N53" s="2004"/>
      <c r="O53" s="2004"/>
      <c r="P53" s="2004"/>
      <c r="Q53" s="2004"/>
      <c r="R53" s="2004"/>
      <c r="S53" s="2004"/>
      <c r="T53" s="2004"/>
      <c r="U53" s="2004"/>
      <c r="V53" s="2004"/>
      <c r="W53" s="2004"/>
      <c r="X53" s="2004"/>
      <c r="Y53" s="2004"/>
      <c r="Z53" s="2004"/>
      <c r="AA53" s="2004"/>
      <c r="AB53" s="2004"/>
      <c r="AC53" s="2003"/>
      <c r="AD53" s="2005"/>
      <c r="AE53" s="2005"/>
      <c r="AF53" s="1943"/>
      <c r="AG53" s="1943"/>
      <c r="AH53" s="1943"/>
      <c r="AI53" s="1943"/>
      <c r="AJ53" s="2059" t="s">
        <v>685</v>
      </c>
      <c r="AK53" s="2059"/>
      <c r="AL53" s="2059"/>
      <c r="AM53" s="2059"/>
      <c r="AN53" s="2004"/>
      <c r="AO53" s="2004"/>
      <c r="AP53" s="2004"/>
      <c r="AQ53" s="2004"/>
      <c r="AR53" s="2004"/>
      <c r="AS53" s="2004"/>
      <c r="AT53" s="2004"/>
      <c r="AU53" s="2004"/>
      <c r="AV53" s="2004"/>
      <c r="AW53" s="2004"/>
      <c r="AX53" s="2004"/>
      <c r="AY53" s="2004"/>
      <c r="AZ53" s="2004"/>
      <c r="BA53" s="2004"/>
      <c r="BB53" s="2004"/>
      <c r="BC53" s="2004"/>
      <c r="BD53" s="2004"/>
      <c r="BE53" s="2004"/>
      <c r="BF53" s="2004"/>
      <c r="BG53" s="2003"/>
      <c r="BH53" s="2005"/>
      <c r="BI53" s="2005"/>
      <c r="BJ53" s="2081"/>
      <c r="BK53" s="2082"/>
      <c r="BL53" s="2082"/>
      <c r="BM53" s="2082"/>
      <c r="BN53" s="2082"/>
      <c r="BO53" s="2082"/>
      <c r="BP53" s="2082"/>
      <c r="BQ53" s="2082"/>
      <c r="BR53" s="2083"/>
    </row>
    <row r="54" spans="1:76" ht="13.5" customHeight="1">
      <c r="A54" s="2010"/>
      <c r="B54" s="2055"/>
      <c r="C54" s="2055"/>
      <c r="D54" s="2076"/>
      <c r="E54" s="2076"/>
      <c r="F54" s="1950"/>
      <c r="G54" s="1951"/>
      <c r="H54" s="1951"/>
      <c r="I54" s="1951"/>
      <c r="J54" s="1951"/>
      <c r="K54" s="1951"/>
      <c r="L54" s="1951"/>
      <c r="M54" s="1951"/>
      <c r="N54" s="1951"/>
      <c r="O54" s="1951"/>
      <c r="P54" s="1951"/>
      <c r="Q54" s="1951"/>
      <c r="R54" s="1951"/>
      <c r="S54" s="1951"/>
      <c r="T54" s="1951"/>
      <c r="U54" s="1951"/>
      <c r="V54" s="1951"/>
      <c r="W54" s="1951"/>
      <c r="X54" s="1951"/>
      <c r="Y54" s="1951"/>
      <c r="Z54" s="1951"/>
      <c r="AA54" s="1951"/>
      <c r="AB54" s="1951"/>
      <c r="AC54" s="1951"/>
      <c r="AD54" s="1951"/>
      <c r="AE54" s="1952"/>
      <c r="AF54" s="2054"/>
      <c r="AG54" s="2054"/>
      <c r="AH54" s="2054"/>
      <c r="AI54" s="2054"/>
      <c r="AJ54" s="1950"/>
      <c r="AK54" s="1951"/>
      <c r="AL54" s="1951"/>
      <c r="AM54" s="1951"/>
      <c r="AN54" s="1951"/>
      <c r="AO54" s="1951"/>
      <c r="AP54" s="1951"/>
      <c r="AQ54" s="1951"/>
      <c r="AR54" s="1951"/>
      <c r="AS54" s="1951"/>
      <c r="AT54" s="1951"/>
      <c r="AU54" s="1951"/>
      <c r="AV54" s="1951"/>
      <c r="AW54" s="1951"/>
      <c r="AX54" s="1951"/>
      <c r="AY54" s="1951"/>
      <c r="AZ54" s="1951"/>
      <c r="BA54" s="1951"/>
      <c r="BB54" s="1951"/>
      <c r="BC54" s="1951"/>
      <c r="BD54" s="1951"/>
      <c r="BE54" s="1951"/>
      <c r="BF54" s="1951"/>
      <c r="BG54" s="1951"/>
      <c r="BH54" s="1951"/>
      <c r="BI54" s="1952"/>
      <c r="BJ54" s="2084"/>
      <c r="BK54" s="2085"/>
      <c r="BL54" s="2085"/>
      <c r="BM54" s="2085"/>
      <c r="BN54" s="2085"/>
      <c r="BO54" s="2085"/>
      <c r="BP54" s="2085"/>
      <c r="BQ54" s="2085"/>
      <c r="BR54" s="2086"/>
    </row>
    <row r="55" spans="1:76" ht="13.5" customHeight="1">
      <c r="A55" s="2010"/>
      <c r="B55" s="1936" t="s">
        <v>853</v>
      </c>
      <c r="C55" s="1937"/>
      <c r="D55" s="1937"/>
      <c r="E55" s="1936" t="s">
        <v>854</v>
      </c>
      <c r="F55" s="1937"/>
      <c r="G55" s="1937"/>
      <c r="H55" s="1936" t="s">
        <v>855</v>
      </c>
      <c r="I55" s="1937"/>
      <c r="J55" s="1937"/>
      <c r="K55" s="1936" t="s">
        <v>856</v>
      </c>
      <c r="L55" s="1937"/>
      <c r="M55" s="1937"/>
      <c r="N55" s="1936" t="s">
        <v>857</v>
      </c>
      <c r="O55" s="1937"/>
      <c r="P55" s="1937"/>
      <c r="Q55" s="1943" t="s">
        <v>688</v>
      </c>
      <c r="R55" s="2056"/>
      <c r="S55" s="2056"/>
      <c r="T55" s="2056"/>
      <c r="U55" s="2056"/>
      <c r="V55" s="2056"/>
      <c r="W55" s="1981" t="s">
        <v>858</v>
      </c>
      <c r="X55" s="1982"/>
      <c r="Y55" s="1983"/>
      <c r="Z55" s="1981" t="s">
        <v>859</v>
      </c>
      <c r="AA55" s="1982"/>
      <c r="AB55" s="1983"/>
      <c r="AC55" s="1936" t="s">
        <v>860</v>
      </c>
      <c r="AD55" s="1937"/>
      <c r="AE55" s="1937"/>
      <c r="AF55" s="2061"/>
      <c r="AG55" s="2062"/>
      <c r="AH55" s="2063"/>
      <c r="AI55" s="1923" t="s">
        <v>861</v>
      </c>
      <c r="AJ55" s="1923"/>
      <c r="AK55" s="1923"/>
      <c r="AL55" s="1923"/>
      <c r="AM55" s="1923"/>
      <c r="AN55" s="1923"/>
      <c r="AO55" s="1923"/>
      <c r="AP55" s="1923"/>
      <c r="AQ55" s="1923"/>
      <c r="AR55" s="1923"/>
      <c r="AS55" s="1923"/>
      <c r="AT55" s="1923"/>
      <c r="AU55" s="1923"/>
      <c r="AV55" s="1923"/>
      <c r="AW55" s="1923"/>
      <c r="AX55" s="1923"/>
      <c r="AY55" s="1923"/>
      <c r="AZ55" s="1923"/>
      <c r="BA55" s="1923" t="s">
        <v>862</v>
      </c>
      <c r="BB55" s="1923"/>
      <c r="BC55" s="1923"/>
      <c r="BD55" s="1923"/>
      <c r="BE55" s="1923"/>
      <c r="BF55" s="1923"/>
      <c r="BG55" s="1923"/>
      <c r="BH55" s="1923"/>
      <c r="BI55" s="1923"/>
      <c r="BJ55" s="1923"/>
      <c r="BK55" s="1923"/>
      <c r="BL55" s="1923"/>
      <c r="BM55" s="1923"/>
      <c r="BN55" s="1923"/>
      <c r="BO55" s="1923"/>
      <c r="BP55" s="1923"/>
      <c r="BQ55" s="1923"/>
      <c r="BR55" s="1923"/>
    </row>
    <row r="56" spans="1:76" ht="13.5" customHeight="1">
      <c r="A56" s="2010"/>
      <c r="B56" s="1937"/>
      <c r="C56" s="1937"/>
      <c r="D56" s="1937"/>
      <c r="E56" s="1937"/>
      <c r="F56" s="1937"/>
      <c r="G56" s="1937"/>
      <c r="H56" s="1937"/>
      <c r="I56" s="1937"/>
      <c r="J56" s="1937"/>
      <c r="K56" s="1937"/>
      <c r="L56" s="1937"/>
      <c r="M56" s="1937"/>
      <c r="N56" s="1937"/>
      <c r="O56" s="1937"/>
      <c r="P56" s="1937"/>
      <c r="Q56" s="1936" t="s">
        <v>863</v>
      </c>
      <c r="R56" s="1936"/>
      <c r="S56" s="1936"/>
      <c r="T56" s="1936" t="s">
        <v>864</v>
      </c>
      <c r="U56" s="1936"/>
      <c r="V56" s="1936"/>
      <c r="W56" s="1984"/>
      <c r="X56" s="1985"/>
      <c r="Y56" s="1986"/>
      <c r="Z56" s="1984"/>
      <c r="AA56" s="1985"/>
      <c r="AB56" s="1986"/>
      <c r="AC56" s="1937"/>
      <c r="AD56" s="1937"/>
      <c r="AE56" s="1937"/>
      <c r="AF56" s="2064"/>
      <c r="AG56" s="2065"/>
      <c r="AH56" s="2066"/>
      <c r="AI56" s="1923"/>
      <c r="AJ56" s="1923"/>
      <c r="AK56" s="1923"/>
      <c r="AL56" s="1923"/>
      <c r="AM56" s="1923"/>
      <c r="AN56" s="1923"/>
      <c r="AO56" s="1923"/>
      <c r="AP56" s="1923"/>
      <c r="AQ56" s="1923"/>
      <c r="AR56" s="1923"/>
      <c r="AS56" s="1923"/>
      <c r="AT56" s="1923"/>
      <c r="AU56" s="1923"/>
      <c r="AV56" s="1923"/>
      <c r="AW56" s="1923"/>
      <c r="AX56" s="1923"/>
      <c r="AY56" s="1923"/>
      <c r="AZ56" s="1923"/>
      <c r="BA56" s="1923"/>
      <c r="BB56" s="1923"/>
      <c r="BC56" s="1923"/>
      <c r="BD56" s="1923"/>
      <c r="BE56" s="1923"/>
      <c r="BF56" s="1923"/>
      <c r="BG56" s="1923"/>
      <c r="BH56" s="1923"/>
      <c r="BI56" s="1923"/>
      <c r="BJ56" s="1923"/>
      <c r="BK56" s="1923"/>
      <c r="BL56" s="1923"/>
      <c r="BM56" s="1923"/>
      <c r="BN56" s="1923"/>
      <c r="BO56" s="1923"/>
      <c r="BP56" s="1923"/>
      <c r="BQ56" s="1923"/>
      <c r="BR56" s="1923"/>
    </row>
    <row r="57" spans="1:76" ht="13.5" customHeight="1">
      <c r="A57" s="2010"/>
      <c r="B57" s="1937"/>
      <c r="C57" s="1937"/>
      <c r="D57" s="1937"/>
      <c r="E57" s="1937"/>
      <c r="F57" s="1937"/>
      <c r="G57" s="1937"/>
      <c r="H57" s="1937"/>
      <c r="I57" s="1937"/>
      <c r="J57" s="1937"/>
      <c r="K57" s="1937"/>
      <c r="L57" s="1937"/>
      <c r="M57" s="1937"/>
      <c r="N57" s="1937"/>
      <c r="O57" s="1937"/>
      <c r="P57" s="1937"/>
      <c r="Q57" s="1936"/>
      <c r="R57" s="1936"/>
      <c r="S57" s="1936"/>
      <c r="T57" s="1936"/>
      <c r="U57" s="1936"/>
      <c r="V57" s="1936"/>
      <c r="W57" s="1987"/>
      <c r="X57" s="1988"/>
      <c r="Y57" s="1989"/>
      <c r="Z57" s="1987"/>
      <c r="AA57" s="1988"/>
      <c r="AB57" s="1989"/>
      <c r="AC57" s="1937"/>
      <c r="AD57" s="1937"/>
      <c r="AE57" s="1937"/>
      <c r="AF57" s="2064"/>
      <c r="AG57" s="2065"/>
      <c r="AH57" s="2066"/>
      <c r="AI57" s="1990" t="s">
        <v>689</v>
      </c>
      <c r="AJ57" s="1991"/>
      <c r="AK57" s="1991"/>
      <c r="AL57" s="1991" t="s">
        <v>690</v>
      </c>
      <c r="AM57" s="1991"/>
      <c r="AN57" s="1991"/>
      <c r="AO57" s="1991" t="s">
        <v>675</v>
      </c>
      <c r="AP57" s="1991"/>
      <c r="AQ57" s="1991"/>
      <c r="AR57" s="1991"/>
      <c r="AS57" s="1991" t="s">
        <v>676</v>
      </c>
      <c r="AT57" s="1991"/>
      <c r="AU57" s="1991"/>
      <c r="AV57" s="1991"/>
      <c r="AW57" s="1991" t="s">
        <v>677</v>
      </c>
      <c r="AX57" s="1991"/>
      <c r="AY57" s="1991"/>
      <c r="AZ57" s="1991"/>
      <c r="BA57" s="1998" t="s">
        <v>865</v>
      </c>
      <c r="BB57" s="1999"/>
      <c r="BC57" s="1999"/>
      <c r="BD57" s="1999"/>
      <c r="BE57" s="1999"/>
      <c r="BF57" s="1999"/>
      <c r="BG57" s="1999"/>
      <c r="BH57" s="2000"/>
      <c r="BI57" s="1991" t="s">
        <v>675</v>
      </c>
      <c r="BJ57" s="1991"/>
      <c r="BK57" s="1991"/>
      <c r="BL57" s="1991" t="s">
        <v>676</v>
      </c>
      <c r="BM57" s="1991"/>
      <c r="BN57" s="1991"/>
      <c r="BO57" s="1991" t="s">
        <v>691</v>
      </c>
      <c r="BP57" s="1991"/>
      <c r="BQ57" s="1991"/>
      <c r="BR57" s="1991"/>
    </row>
    <row r="58" spans="1:76" ht="13.5" customHeight="1">
      <c r="A58" s="2010"/>
      <c r="B58" s="1923"/>
      <c r="C58" s="1923"/>
      <c r="D58" s="1923"/>
      <c r="E58" s="1923"/>
      <c r="F58" s="1923"/>
      <c r="G58" s="1923"/>
      <c r="H58" s="1923"/>
      <c r="I58" s="1923"/>
      <c r="J58" s="1923"/>
      <c r="K58" s="1923"/>
      <c r="L58" s="1923"/>
      <c r="M58" s="1923"/>
      <c r="N58" s="1923"/>
      <c r="O58" s="1923"/>
      <c r="P58" s="1923"/>
      <c r="Q58" s="1923"/>
      <c r="R58" s="1923"/>
      <c r="S58" s="1923"/>
      <c r="T58" s="1923"/>
      <c r="U58" s="1923"/>
      <c r="V58" s="1923"/>
      <c r="W58" s="1923"/>
      <c r="X58" s="1923"/>
      <c r="Y58" s="1923"/>
      <c r="Z58" s="1923"/>
      <c r="AA58" s="1923"/>
      <c r="AB58" s="1923"/>
      <c r="AC58" s="1923"/>
      <c r="AD58" s="1923"/>
      <c r="AE58" s="1923"/>
      <c r="AF58" s="2067"/>
      <c r="AG58" s="2068"/>
      <c r="AH58" s="2069"/>
      <c r="AI58" s="2077"/>
      <c r="AJ58" s="2077"/>
      <c r="AK58" s="2077"/>
      <c r="AL58" s="1923"/>
      <c r="AM58" s="1923"/>
      <c r="AN58" s="1923"/>
      <c r="AO58" s="1923"/>
      <c r="AP58" s="1923"/>
      <c r="AQ58" s="1923"/>
      <c r="AR58" s="1923"/>
      <c r="AS58" s="2060"/>
      <c r="AT58" s="2060"/>
      <c r="AU58" s="2060"/>
      <c r="AV58" s="2060"/>
      <c r="AW58" s="2060"/>
      <c r="AX58" s="2060"/>
      <c r="AY58" s="2060"/>
      <c r="AZ58" s="2060"/>
      <c r="BA58" s="1946"/>
      <c r="BB58" s="1947"/>
      <c r="BC58" s="1947"/>
      <c r="BD58" s="1947"/>
      <c r="BE58" s="1947"/>
      <c r="BF58" s="1947"/>
      <c r="BG58" s="1947"/>
      <c r="BH58" s="1948"/>
      <c r="BI58" s="2060"/>
      <c r="BJ58" s="2060"/>
      <c r="BK58" s="2060"/>
      <c r="BL58" s="2060"/>
      <c r="BM58" s="2060"/>
      <c r="BN58" s="2060"/>
      <c r="BO58" s="2060"/>
      <c r="BP58" s="2060"/>
      <c r="BQ58" s="2060"/>
      <c r="BR58" s="2060"/>
    </row>
    <row r="59" spans="1:76" ht="13.5" customHeight="1">
      <c r="A59" s="2010"/>
      <c r="B59" s="1949" t="s">
        <v>692</v>
      </c>
      <c r="C59" s="1949"/>
      <c r="D59" s="1949"/>
      <c r="E59" s="1950"/>
      <c r="F59" s="1951"/>
      <c r="G59" s="1951"/>
      <c r="H59" s="1951"/>
      <c r="I59" s="1951"/>
      <c r="J59" s="1951"/>
      <c r="K59" s="1951"/>
      <c r="L59" s="1951"/>
      <c r="M59" s="1951"/>
      <c r="N59" s="1951"/>
      <c r="O59" s="1951"/>
      <c r="P59" s="1951"/>
      <c r="Q59" s="1951"/>
      <c r="R59" s="1951"/>
      <c r="S59" s="1951"/>
      <c r="T59" s="1951"/>
      <c r="U59" s="1951"/>
      <c r="V59" s="1951"/>
      <c r="W59" s="1951"/>
      <c r="X59" s="1951"/>
      <c r="Y59" s="1951"/>
      <c r="Z59" s="1951"/>
      <c r="AA59" s="1951"/>
      <c r="AB59" s="1951"/>
      <c r="AC59" s="1951"/>
      <c r="AD59" s="1951"/>
      <c r="AE59" s="1951"/>
      <c r="AF59" s="1951"/>
      <c r="AG59" s="1951"/>
      <c r="AH59" s="1951"/>
      <c r="AI59" s="1951"/>
      <c r="AJ59" s="1951"/>
      <c r="AK59" s="1951"/>
      <c r="AL59" s="1951"/>
      <c r="AM59" s="1951"/>
      <c r="AN59" s="1951"/>
      <c r="AO59" s="1951"/>
      <c r="AP59" s="1951"/>
      <c r="AQ59" s="1951"/>
      <c r="AR59" s="1951"/>
      <c r="AS59" s="1951"/>
      <c r="AT59" s="1951"/>
      <c r="AU59" s="1951"/>
      <c r="AV59" s="1951"/>
      <c r="AW59" s="1951"/>
      <c r="AX59" s="1951"/>
      <c r="AY59" s="1951"/>
      <c r="AZ59" s="1951"/>
      <c r="BA59" s="1951"/>
      <c r="BB59" s="1951"/>
      <c r="BC59" s="1951"/>
      <c r="BD59" s="1951"/>
      <c r="BE59" s="1951"/>
      <c r="BF59" s="1951"/>
      <c r="BG59" s="1951"/>
      <c r="BH59" s="1951"/>
      <c r="BI59" s="1951"/>
      <c r="BJ59" s="1951"/>
      <c r="BK59" s="1951"/>
      <c r="BL59" s="1951"/>
      <c r="BM59" s="1951"/>
      <c r="BN59" s="1951"/>
      <c r="BO59" s="1951"/>
      <c r="BP59" s="1951"/>
      <c r="BQ59" s="1951"/>
      <c r="BR59" s="1952"/>
    </row>
    <row r="60" spans="1:76" ht="13.5" customHeight="1">
      <c r="A60" s="2010"/>
      <c r="B60" s="1923"/>
      <c r="C60" s="1923"/>
      <c r="D60" s="1923"/>
      <c r="E60" s="1953" t="s">
        <v>866</v>
      </c>
      <c r="F60" s="1954"/>
      <c r="G60" s="1954"/>
      <c r="H60" s="1954"/>
      <c r="I60" s="1954"/>
      <c r="J60" s="1954"/>
      <c r="K60" s="1954"/>
      <c r="L60" s="1954"/>
      <c r="M60" s="1954"/>
      <c r="N60" s="1955"/>
      <c r="O60" s="1956"/>
      <c r="P60" s="1956"/>
      <c r="Q60" s="1956"/>
      <c r="R60" s="1956"/>
      <c r="S60" s="1956"/>
      <c r="T60" s="1956"/>
      <c r="U60" s="1956"/>
      <c r="V60" s="1956"/>
      <c r="W60" s="1956"/>
      <c r="X60" s="1956"/>
      <c r="Y60" s="1956"/>
      <c r="Z60" s="1956"/>
      <c r="AA60" s="1956"/>
      <c r="AB60" s="1956"/>
      <c r="AC60" s="1956"/>
      <c r="AD60" s="1956"/>
      <c r="AE60" s="1956"/>
      <c r="AF60" s="1956"/>
      <c r="AG60" s="1956"/>
      <c r="AH60" s="1956"/>
      <c r="AI60" s="1956"/>
      <c r="AJ60" s="1956"/>
      <c r="AK60" s="1956"/>
      <c r="AL60" s="1956"/>
      <c r="AM60" s="1956"/>
      <c r="AN60" s="1956"/>
      <c r="AO60" s="1956"/>
      <c r="AP60" s="1956"/>
      <c r="AQ60" s="1956"/>
      <c r="AR60" s="1956"/>
      <c r="AS60" s="1956"/>
      <c r="AT60" s="1956"/>
      <c r="AU60" s="1956"/>
      <c r="AV60" s="1956"/>
      <c r="AW60" s="1956"/>
      <c r="AX60" s="1956"/>
      <c r="AY60" s="1956"/>
      <c r="AZ60" s="1956"/>
      <c r="BA60" s="1956"/>
      <c r="BB60" s="1956"/>
      <c r="BC60" s="1956"/>
      <c r="BD60" s="1956"/>
      <c r="BE60" s="1956"/>
      <c r="BF60" s="1956"/>
      <c r="BG60" s="1956"/>
      <c r="BH60" s="1956"/>
      <c r="BI60" s="1956"/>
      <c r="BJ60" s="1956"/>
      <c r="BK60" s="1956"/>
      <c r="BL60" s="1956"/>
      <c r="BM60" s="1956"/>
      <c r="BN60" s="1956"/>
      <c r="BO60" s="1956"/>
      <c r="BP60" s="1956"/>
      <c r="BQ60" s="1956"/>
      <c r="BR60" s="1957"/>
    </row>
    <row r="61" spans="1:76" ht="13.5" customHeight="1">
      <c r="A61" s="2010"/>
      <c r="B61" s="1923"/>
      <c r="C61" s="1923"/>
      <c r="D61" s="1923"/>
      <c r="E61" s="1954"/>
      <c r="F61" s="1954"/>
      <c r="G61" s="1954"/>
      <c r="H61" s="1954"/>
      <c r="I61" s="1954"/>
      <c r="J61" s="1954"/>
      <c r="K61" s="1954"/>
      <c r="L61" s="1954"/>
      <c r="M61" s="1954"/>
      <c r="N61" s="1958"/>
      <c r="O61" s="1959"/>
      <c r="P61" s="1959"/>
      <c r="Q61" s="1959"/>
      <c r="R61" s="1959"/>
      <c r="S61" s="1959"/>
      <c r="T61" s="1959"/>
      <c r="U61" s="1959"/>
      <c r="V61" s="1959"/>
      <c r="W61" s="1959"/>
      <c r="X61" s="1959"/>
      <c r="Y61" s="1959"/>
      <c r="Z61" s="1959"/>
      <c r="AA61" s="1959"/>
      <c r="AB61" s="1959"/>
      <c r="AC61" s="1959"/>
      <c r="AD61" s="1959"/>
      <c r="AE61" s="1959"/>
      <c r="AF61" s="1959"/>
      <c r="AG61" s="1959"/>
      <c r="AH61" s="1959"/>
      <c r="AI61" s="1959"/>
      <c r="AJ61" s="1959"/>
      <c r="AK61" s="1959"/>
      <c r="AL61" s="1959"/>
      <c r="AM61" s="1959"/>
      <c r="AN61" s="1959"/>
      <c r="AO61" s="1959"/>
      <c r="AP61" s="1959"/>
      <c r="AQ61" s="1959"/>
      <c r="AR61" s="1959"/>
      <c r="AS61" s="1959"/>
      <c r="AT61" s="1959"/>
      <c r="AU61" s="1959"/>
      <c r="AV61" s="1959"/>
      <c r="AW61" s="1959"/>
      <c r="AX61" s="1959"/>
      <c r="AY61" s="1959"/>
      <c r="AZ61" s="1959"/>
      <c r="BA61" s="1959"/>
      <c r="BB61" s="1959"/>
      <c r="BC61" s="1959"/>
      <c r="BD61" s="1959"/>
      <c r="BE61" s="1959"/>
      <c r="BF61" s="1959"/>
      <c r="BG61" s="1959"/>
      <c r="BH61" s="1959"/>
      <c r="BI61" s="1959"/>
      <c r="BJ61" s="1959"/>
      <c r="BK61" s="1959"/>
      <c r="BL61" s="1959"/>
      <c r="BM61" s="1959"/>
      <c r="BN61" s="1959"/>
      <c r="BO61" s="1959"/>
      <c r="BP61" s="1959"/>
      <c r="BQ61" s="1959"/>
      <c r="BR61" s="1960"/>
    </row>
    <row r="62" spans="1:76" ht="13.5" customHeight="1">
      <c r="A62" s="2010"/>
      <c r="B62" s="1923"/>
      <c r="C62" s="1923"/>
      <c r="D62" s="1923"/>
      <c r="E62" s="1953" t="s">
        <v>693</v>
      </c>
      <c r="F62" s="1954"/>
      <c r="G62" s="1954"/>
      <c r="H62" s="1954"/>
      <c r="I62" s="1954"/>
      <c r="J62" s="1954"/>
      <c r="K62" s="1954"/>
      <c r="L62" s="1954"/>
      <c r="M62" s="1954"/>
      <c r="N62" s="2070" t="s">
        <v>867</v>
      </c>
      <c r="O62" s="2071"/>
      <c r="P62" s="2071"/>
      <c r="Q62" s="2071"/>
      <c r="R62" s="2071"/>
      <c r="S62" s="2071"/>
      <c r="T62" s="2071"/>
      <c r="U62" s="2071"/>
      <c r="V62" s="2071"/>
      <c r="W62" s="2071"/>
      <c r="X62" s="2071"/>
      <c r="Y62" s="2071"/>
      <c r="Z62" s="2071"/>
      <c r="AA62" s="2071"/>
      <c r="AB62" s="2071"/>
      <c r="AC62" s="2071"/>
      <c r="AD62" s="2071"/>
      <c r="AE62" s="2071"/>
      <c r="AF62" s="2071"/>
      <c r="AG62" s="2071"/>
      <c r="AH62" s="2071"/>
      <c r="AI62" s="2071"/>
      <c r="AJ62" s="2071"/>
      <c r="AK62" s="2071"/>
      <c r="AL62" s="2071"/>
      <c r="AM62" s="2071"/>
      <c r="AN62" s="2071"/>
      <c r="AO62" s="2071"/>
      <c r="AP62" s="2071"/>
      <c r="AQ62" s="2071"/>
      <c r="AR62" s="2071"/>
      <c r="AS62" s="2071"/>
      <c r="AT62" s="2071"/>
      <c r="AU62" s="2071"/>
      <c r="AV62" s="2071"/>
      <c r="AW62" s="2071"/>
      <c r="AX62" s="2071"/>
      <c r="AY62" s="2071"/>
      <c r="AZ62" s="2071"/>
      <c r="BA62" s="2071"/>
      <c r="BB62" s="2071"/>
      <c r="BC62" s="2071"/>
      <c r="BD62" s="2071"/>
      <c r="BE62" s="2071"/>
      <c r="BF62" s="2071"/>
      <c r="BG62" s="2071"/>
      <c r="BH62" s="2071"/>
      <c r="BI62" s="2071"/>
      <c r="BJ62" s="2071"/>
      <c r="BK62" s="2071"/>
      <c r="BL62" s="2071"/>
      <c r="BM62" s="2071"/>
      <c r="BN62" s="2071"/>
      <c r="BO62" s="2071"/>
      <c r="BP62" s="2071"/>
      <c r="BQ62" s="2071"/>
      <c r="BR62" s="2072"/>
    </row>
    <row r="63" spans="1:76" ht="13.5" customHeight="1">
      <c r="A63" s="2010"/>
      <c r="B63" s="1923"/>
      <c r="C63" s="1923"/>
      <c r="D63" s="1923"/>
      <c r="E63" s="1954"/>
      <c r="F63" s="1954"/>
      <c r="G63" s="1954"/>
      <c r="H63" s="1954"/>
      <c r="I63" s="1954"/>
      <c r="J63" s="1954"/>
      <c r="K63" s="1954"/>
      <c r="L63" s="1954"/>
      <c r="M63" s="1954"/>
      <c r="N63" s="2073"/>
      <c r="O63" s="2074"/>
      <c r="P63" s="2074"/>
      <c r="Q63" s="2074"/>
      <c r="R63" s="2074"/>
      <c r="S63" s="2074"/>
      <c r="T63" s="2074"/>
      <c r="U63" s="2074"/>
      <c r="V63" s="2074"/>
      <c r="W63" s="2074"/>
      <c r="X63" s="2074"/>
      <c r="Y63" s="2074"/>
      <c r="Z63" s="2074"/>
      <c r="AA63" s="2074"/>
      <c r="AB63" s="2074"/>
      <c r="AC63" s="2074"/>
      <c r="AD63" s="2074"/>
      <c r="AE63" s="2074"/>
      <c r="AF63" s="2074"/>
      <c r="AG63" s="2074"/>
      <c r="AH63" s="2074"/>
      <c r="AI63" s="2074"/>
      <c r="AJ63" s="2074"/>
      <c r="AK63" s="2074"/>
      <c r="AL63" s="2074"/>
      <c r="AM63" s="2074"/>
      <c r="AN63" s="2074"/>
      <c r="AO63" s="2074"/>
      <c r="AP63" s="2074"/>
      <c r="AQ63" s="2074"/>
      <c r="AR63" s="2074"/>
      <c r="AS63" s="2074"/>
      <c r="AT63" s="2074"/>
      <c r="AU63" s="2074"/>
      <c r="AV63" s="2074"/>
      <c r="AW63" s="2074"/>
      <c r="AX63" s="2074"/>
      <c r="AY63" s="2074"/>
      <c r="AZ63" s="2074"/>
      <c r="BA63" s="2074"/>
      <c r="BB63" s="2074"/>
      <c r="BC63" s="2074"/>
      <c r="BD63" s="2074"/>
      <c r="BE63" s="2074"/>
      <c r="BF63" s="2074"/>
      <c r="BG63" s="2074"/>
      <c r="BH63" s="2074"/>
      <c r="BI63" s="2074"/>
      <c r="BJ63" s="2074"/>
      <c r="BK63" s="2074"/>
      <c r="BL63" s="2074"/>
      <c r="BM63" s="2074"/>
      <c r="BN63" s="2074"/>
      <c r="BO63" s="2074"/>
      <c r="BP63" s="2074"/>
      <c r="BQ63" s="2074"/>
      <c r="BR63" s="2075"/>
    </row>
    <row r="64" spans="1:76" ht="13.5" customHeight="1" thickBot="1">
      <c r="A64" s="476"/>
      <c r="B64" s="423"/>
      <c r="C64" s="423"/>
      <c r="D64" s="423"/>
      <c r="E64" s="424"/>
      <c r="F64" s="424"/>
      <c r="G64" s="424"/>
      <c r="H64" s="424"/>
      <c r="I64" s="424"/>
      <c r="J64" s="424"/>
      <c r="K64" s="424"/>
      <c r="L64" s="424"/>
      <c r="M64" s="424"/>
      <c r="N64" s="425"/>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c r="AN64" s="425"/>
      <c r="AO64" s="425"/>
      <c r="AP64" s="425"/>
      <c r="AQ64" s="425"/>
      <c r="AR64" s="425"/>
      <c r="AS64" s="425"/>
      <c r="AT64" s="425"/>
      <c r="AU64" s="425"/>
      <c r="AV64" s="425"/>
      <c r="AW64" s="425"/>
      <c r="AX64" s="425"/>
      <c r="AY64" s="425"/>
      <c r="AZ64" s="425"/>
      <c r="BA64" s="425"/>
      <c r="BB64" s="425"/>
      <c r="BC64" s="425"/>
      <c r="BD64" s="425"/>
      <c r="BE64" s="425"/>
      <c r="BF64" s="425"/>
      <c r="BG64" s="425"/>
      <c r="BH64" s="425"/>
      <c r="BI64" s="425"/>
      <c r="BJ64" s="425"/>
      <c r="BK64" s="425"/>
      <c r="BL64" s="425"/>
      <c r="BM64" s="425"/>
      <c r="BN64" s="425"/>
      <c r="BO64" s="425"/>
      <c r="BP64" s="425"/>
      <c r="BQ64" s="425"/>
      <c r="BR64" s="425"/>
    </row>
    <row r="65" spans="63:72" ht="14.25" thickTop="1">
      <c r="BK65" s="1911" t="s">
        <v>602</v>
      </c>
      <c r="BL65" s="1912"/>
      <c r="BM65" s="1912"/>
      <c r="BN65" s="1912"/>
      <c r="BO65" s="1912"/>
      <c r="BP65" s="1912"/>
      <c r="BQ65" s="1912"/>
      <c r="BR65" s="1912"/>
      <c r="BS65" s="1912"/>
      <c r="BT65" s="1913"/>
    </row>
    <row r="66" spans="63:72" ht="14.25" thickBot="1">
      <c r="BK66" s="1914"/>
      <c r="BL66" s="1915"/>
      <c r="BM66" s="1915"/>
      <c r="BN66" s="1915"/>
      <c r="BO66" s="1915"/>
      <c r="BP66" s="1915"/>
      <c r="BQ66" s="1915"/>
      <c r="BR66" s="1915"/>
      <c r="BS66" s="1915"/>
      <c r="BT66" s="1916"/>
    </row>
    <row r="67" spans="63:72" ht="14.25" thickTop="1"/>
  </sheetData>
  <sheetProtection algorithmName="SHA-512" hashValue="MpmLKGkhEjvkaDhLqNlcGgOBrnfPI+PhpuDhI9LhaRQUx/ZdX0IOL6paLl9L0BLk4GLQ6C41M6rzZPhkWj5ziw==" saltValue="18yo4oZeDJ1Ca2gzlobcBw==" spinCount="100000" sheet="1" objects="1" scenarios="1"/>
  <mergeCells count="240">
    <mergeCell ref="B35:E38"/>
    <mergeCell ref="F35:K36"/>
    <mergeCell ref="AQ15:BR15"/>
    <mergeCell ref="AQ16:BR17"/>
    <mergeCell ref="B18:O18"/>
    <mergeCell ref="P18:AC18"/>
    <mergeCell ref="AD18:AQ18"/>
    <mergeCell ref="AR18:BE18"/>
    <mergeCell ref="BF18:BR18"/>
    <mergeCell ref="BP24:BR25"/>
    <mergeCell ref="B25:F25"/>
    <mergeCell ref="G25:K25"/>
    <mergeCell ref="B26:V26"/>
    <mergeCell ref="W26:AL26"/>
    <mergeCell ref="AM26:BB26"/>
    <mergeCell ref="BC26:BR26"/>
    <mergeCell ref="AI24:AL25"/>
    <mergeCell ref="AM24:AP25"/>
    <mergeCell ref="AQ24:AR25"/>
    <mergeCell ref="AS24:AU25"/>
    <mergeCell ref="AV24:AW25"/>
    <mergeCell ref="L35:R36"/>
    <mergeCell ref="S35:X36"/>
    <mergeCell ref="Y35:AB36"/>
    <mergeCell ref="B39:E42"/>
    <mergeCell ref="F39:I39"/>
    <mergeCell ref="J39:AB39"/>
    <mergeCell ref="AS41:AX42"/>
    <mergeCell ref="B28:V28"/>
    <mergeCell ref="W28:AL28"/>
    <mergeCell ref="AM28:BB28"/>
    <mergeCell ref="B29:BR32"/>
    <mergeCell ref="B33:E34"/>
    <mergeCell ref="F33:J34"/>
    <mergeCell ref="S33:W34"/>
    <mergeCell ref="AF33:AJ34"/>
    <mergeCell ref="AS33:AW34"/>
    <mergeCell ref="BF33:BJ34"/>
    <mergeCell ref="X34:AE34"/>
    <mergeCell ref="BL39:BR39"/>
    <mergeCell ref="F40:I41"/>
    <mergeCell ref="AY40:BE40"/>
    <mergeCell ref="BC27:BJ28"/>
    <mergeCell ref="BK27:BR28"/>
    <mergeCell ref="F37:K38"/>
    <mergeCell ref="L37:R38"/>
    <mergeCell ref="S37:X38"/>
    <mergeCell ref="AK34:AR34"/>
    <mergeCell ref="B2:BN10"/>
    <mergeCell ref="P20:AC20"/>
    <mergeCell ref="B21:O22"/>
    <mergeCell ref="BK19:BN20"/>
    <mergeCell ref="BO19:BR20"/>
    <mergeCell ref="BP21:BR23"/>
    <mergeCell ref="W24:AC25"/>
    <mergeCell ref="AD24:AF25"/>
    <mergeCell ref="AG24:AH25"/>
    <mergeCell ref="AN14:BR14"/>
    <mergeCell ref="B12:E17"/>
    <mergeCell ref="F12:H17"/>
    <mergeCell ref="I12:AM17"/>
    <mergeCell ref="AN12:BR12"/>
    <mergeCell ref="AN13:BR13"/>
    <mergeCell ref="AN15:AP17"/>
    <mergeCell ref="AX24:BC25"/>
    <mergeCell ref="BD24:BG25"/>
    <mergeCell ref="BH24:BK25"/>
    <mergeCell ref="BL24:BO25"/>
    <mergeCell ref="AD39:AE41"/>
    <mergeCell ref="AF39:AK42"/>
    <mergeCell ref="AL39:AR42"/>
    <mergeCell ref="AS39:AX40"/>
    <mergeCell ref="AY39:BE39"/>
    <mergeCell ref="BF39:BK40"/>
    <mergeCell ref="J41:AB41"/>
    <mergeCell ref="F42:AE42"/>
    <mergeCell ref="J40:AB40"/>
    <mergeCell ref="AS58:AV58"/>
    <mergeCell ref="AW58:AZ58"/>
    <mergeCell ref="AF55:AH58"/>
    <mergeCell ref="E62:M63"/>
    <mergeCell ref="N62:BR63"/>
    <mergeCell ref="BO58:BR58"/>
    <mergeCell ref="BI58:BK58"/>
    <mergeCell ref="BL58:BN58"/>
    <mergeCell ref="BH49:BI50"/>
    <mergeCell ref="BH52:BI53"/>
    <mergeCell ref="BG52:BG53"/>
    <mergeCell ref="BG49:BG50"/>
    <mergeCell ref="AJ49:AM49"/>
    <mergeCell ref="AN49:BF49"/>
    <mergeCell ref="D52:E54"/>
    <mergeCell ref="AJ53:AM53"/>
    <mergeCell ref="AJ52:AM52"/>
    <mergeCell ref="Q55:V55"/>
    <mergeCell ref="AI58:AK58"/>
    <mergeCell ref="BJ43:BR54"/>
    <mergeCell ref="F53:I53"/>
    <mergeCell ref="J44:AB44"/>
    <mergeCell ref="AJ44:AM44"/>
    <mergeCell ref="AC43:AC44"/>
    <mergeCell ref="A12:A18"/>
    <mergeCell ref="AL58:AN58"/>
    <mergeCell ref="AO58:AR58"/>
    <mergeCell ref="F50:I50"/>
    <mergeCell ref="J50:AB50"/>
    <mergeCell ref="F49:I49"/>
    <mergeCell ref="J49:AB49"/>
    <mergeCell ref="AC49:AC50"/>
    <mergeCell ref="F44:I44"/>
    <mergeCell ref="AN53:BF53"/>
    <mergeCell ref="AN52:BF52"/>
    <mergeCell ref="AD43:AE44"/>
    <mergeCell ref="AN46:BF46"/>
    <mergeCell ref="F47:I47"/>
    <mergeCell ref="AJ47:AM47"/>
    <mergeCell ref="AN47:BF47"/>
    <mergeCell ref="AD46:AE47"/>
    <mergeCell ref="AC46:AC47"/>
    <mergeCell ref="AH46:AI48"/>
    <mergeCell ref="AJ46:AM46"/>
    <mergeCell ref="AJ50:AM50"/>
    <mergeCell ref="AN50:BF50"/>
    <mergeCell ref="AD49:AE50"/>
    <mergeCell ref="AH49:AI51"/>
    <mergeCell ref="F52:I52"/>
    <mergeCell ref="J52:AB52"/>
    <mergeCell ref="AC52:AC53"/>
    <mergeCell ref="AD52:AE53"/>
    <mergeCell ref="AH52:AI54"/>
    <mergeCell ref="J53:AB53"/>
    <mergeCell ref="B43:C54"/>
    <mergeCell ref="D43:E45"/>
    <mergeCell ref="D46:E48"/>
    <mergeCell ref="D49:E51"/>
    <mergeCell ref="J47:AB47"/>
    <mergeCell ref="AF43:AG54"/>
    <mergeCell ref="F54:AE54"/>
    <mergeCell ref="F51:AE51"/>
    <mergeCell ref="F48:AE48"/>
    <mergeCell ref="F45:AE45"/>
    <mergeCell ref="F46:I46"/>
    <mergeCell ref="J46:AB46"/>
    <mergeCell ref="F43:I43"/>
    <mergeCell ref="A19:A63"/>
    <mergeCell ref="B19:O20"/>
    <mergeCell ref="AD19:AH20"/>
    <mergeCell ref="AI19:AM20"/>
    <mergeCell ref="AN19:AQ20"/>
    <mergeCell ref="AR19:AV20"/>
    <mergeCell ref="AW19:BA20"/>
    <mergeCell ref="BB19:BE20"/>
    <mergeCell ref="BF19:BJ20"/>
    <mergeCell ref="P21:AC23"/>
    <mergeCell ref="AD21:AW22"/>
    <mergeCell ref="AX21:BC23"/>
    <mergeCell ref="BD21:BO22"/>
    <mergeCell ref="B23:K23"/>
    <mergeCell ref="L23:O23"/>
    <mergeCell ref="AD23:AH23"/>
    <mergeCell ref="AI23:AR23"/>
    <mergeCell ref="AS23:AW23"/>
    <mergeCell ref="BD23:BK23"/>
    <mergeCell ref="BL23:BO23"/>
    <mergeCell ref="B24:F24"/>
    <mergeCell ref="G24:K24"/>
    <mergeCell ref="L24:O25"/>
    <mergeCell ref="P24:V25"/>
    <mergeCell ref="AC35:AF36"/>
    <mergeCell ref="AG35:AJ36"/>
    <mergeCell ref="AK35:AP36"/>
    <mergeCell ref="AQ35:AW36"/>
    <mergeCell ref="AX35:BD36"/>
    <mergeCell ref="BE35:BR36"/>
    <mergeCell ref="AW57:AZ57"/>
    <mergeCell ref="BA57:BH57"/>
    <mergeCell ref="BI57:BK57"/>
    <mergeCell ref="BL57:BN57"/>
    <mergeCell ref="BO57:BR57"/>
    <mergeCell ref="AJ54:BI54"/>
    <mergeCell ref="AJ51:BI51"/>
    <mergeCell ref="AJ48:BI48"/>
    <mergeCell ref="AJ45:BI45"/>
    <mergeCell ref="AN44:BF44"/>
    <mergeCell ref="BG46:BG47"/>
    <mergeCell ref="BH46:BI47"/>
    <mergeCell ref="BL40:BR40"/>
    <mergeCell ref="BH43:BI44"/>
    <mergeCell ref="BG43:BG44"/>
    <mergeCell ref="AO57:AR57"/>
    <mergeCell ref="AS57:AV57"/>
    <mergeCell ref="AC39:AC41"/>
    <mergeCell ref="AX34:BE34"/>
    <mergeCell ref="BK34:BR34"/>
    <mergeCell ref="BA58:BH58"/>
    <mergeCell ref="B59:D63"/>
    <mergeCell ref="E59:BR59"/>
    <mergeCell ref="E60:M61"/>
    <mergeCell ref="N60:BR61"/>
    <mergeCell ref="Y37:AB38"/>
    <mergeCell ref="AC37:AF38"/>
    <mergeCell ref="AG37:AJ38"/>
    <mergeCell ref="AK37:AP38"/>
    <mergeCell ref="AQ37:AW38"/>
    <mergeCell ref="AX37:BD38"/>
    <mergeCell ref="BE37:BR38"/>
    <mergeCell ref="N55:P57"/>
    <mergeCell ref="W55:Y57"/>
    <mergeCell ref="Z55:AB57"/>
    <mergeCell ref="AC55:AE57"/>
    <mergeCell ref="AI55:AZ56"/>
    <mergeCell ref="BA55:BR56"/>
    <mergeCell ref="Q56:S57"/>
    <mergeCell ref="T56:V57"/>
    <mergeCell ref="AI57:AK57"/>
    <mergeCell ref="AL57:AN57"/>
    <mergeCell ref="BK65:BT66"/>
    <mergeCell ref="K34:R34"/>
    <mergeCell ref="D27:U27"/>
    <mergeCell ref="B58:D58"/>
    <mergeCell ref="E58:G58"/>
    <mergeCell ref="H58:J58"/>
    <mergeCell ref="K58:M58"/>
    <mergeCell ref="N58:P58"/>
    <mergeCell ref="Q58:S58"/>
    <mergeCell ref="T58:V58"/>
    <mergeCell ref="W58:Y58"/>
    <mergeCell ref="Z58:AB58"/>
    <mergeCell ref="AY41:BE42"/>
    <mergeCell ref="BF41:BK42"/>
    <mergeCell ref="B55:D57"/>
    <mergeCell ref="E55:G57"/>
    <mergeCell ref="H55:J57"/>
    <mergeCell ref="K55:M57"/>
    <mergeCell ref="BL41:BR42"/>
    <mergeCell ref="AN43:BF43"/>
    <mergeCell ref="AH43:AI45"/>
    <mergeCell ref="AJ43:AM43"/>
    <mergeCell ref="J43:AB43"/>
    <mergeCell ref="AC58:AE58"/>
  </mergeCells>
  <phoneticPr fontId="35"/>
  <dataValidations xWindow="378" yWindow="712" count="2">
    <dataValidation type="whole" allowBlank="1" showInputMessage="1" showErrorMessage="1" errorTitle="生命保険料控除" error="０円から120,000円を超える数字は入力できません。_x000a_源泉徴収票をご確認ください。" promptTitle="生命保険料控除額" prompt="源泉徴収票に記載されている生命保険料の控除額を入力してください。" sqref="W30:AL30" xr:uid="{00000000-0002-0000-0400-000000000000}">
      <formula1>0</formula1>
      <formula2>120000</formula2>
    </dataValidation>
    <dataValidation type="whole" allowBlank="1" showInputMessage="1" showErrorMessage="1" errorTitle="地震保険料控除額" error="０円から50,000円の間以外は入力できません。_x000a_源泉徴収票をご確認ください。" sqref="AM30:BB30" xr:uid="{00000000-0002-0000-0400-000001000000}">
      <formula1>0</formula1>
      <formula2>50000</formula2>
    </dataValidation>
  </dataValidations>
  <hyperlinks>
    <hyperlink ref="BK65:BN66" location="入力シート!C40" tooltip="入力シートへ進みます。" display="ほかの所得等の入力に進む。" xr:uid="{00000000-0004-0000-0400-000000000000}"/>
  </hyperlinks>
  <pageMargins left="0.70866141732283472" right="0.70866141732283472" top="0.74803149606299213" bottom="0.74803149606299213" header="0.31496062992125984" footer="0.31496062992125984"/>
  <pageSetup paperSize="9" scale="80" fitToHeight="0"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9" tint="0.39997558519241921"/>
  </sheetPr>
  <dimension ref="B2:AF30"/>
  <sheetViews>
    <sheetView showGridLines="0" showRowColHeaders="0" workbookViewId="0"/>
  </sheetViews>
  <sheetFormatPr defaultColWidth="3.625" defaultRowHeight="13.5"/>
  <cols>
    <col min="1" max="16384" width="3.625" style="2"/>
  </cols>
  <sheetData>
    <row r="2" spans="2:16">
      <c r="B2" s="2" t="s">
        <v>500</v>
      </c>
    </row>
    <row r="3" spans="2:16" ht="14.25" thickBot="1"/>
    <row r="4" spans="2:16">
      <c r="B4" s="133"/>
      <c r="C4" s="127"/>
      <c r="D4" s="127"/>
      <c r="E4" s="127"/>
      <c r="F4" s="127"/>
      <c r="G4" s="127"/>
      <c r="H4" s="127"/>
      <c r="I4" s="127"/>
      <c r="J4" s="127"/>
      <c r="K4" s="127"/>
      <c r="L4" s="127"/>
      <c r="M4" s="127"/>
      <c r="N4" s="127"/>
      <c r="O4" s="127"/>
      <c r="P4" s="128"/>
    </row>
    <row r="5" spans="2:16" ht="13.5" customHeight="1">
      <c r="B5" s="2238" t="s">
        <v>481</v>
      </c>
      <c r="C5" s="2239"/>
      <c r="D5" s="2239"/>
      <c r="E5" s="2239"/>
      <c r="F5" s="2239"/>
      <c r="G5" s="2239"/>
      <c r="H5" s="2239"/>
      <c r="I5" s="2239"/>
      <c r="J5" s="2239"/>
      <c r="K5" s="2239"/>
      <c r="L5" s="2239"/>
      <c r="M5" s="2239"/>
      <c r="N5" s="2239"/>
      <c r="O5" s="2239"/>
      <c r="P5" s="2240"/>
    </row>
    <row r="6" spans="2:16">
      <c r="B6" s="2238"/>
      <c r="C6" s="2239"/>
      <c r="D6" s="2239"/>
      <c r="E6" s="2239"/>
      <c r="F6" s="2239"/>
      <c r="G6" s="2239"/>
      <c r="H6" s="2239"/>
      <c r="I6" s="2239"/>
      <c r="J6" s="2239"/>
      <c r="K6" s="2239"/>
      <c r="L6" s="2239"/>
      <c r="M6" s="2239"/>
      <c r="N6" s="2239"/>
      <c r="O6" s="2239"/>
      <c r="P6" s="2240"/>
    </row>
    <row r="7" spans="2:16">
      <c r="B7" s="151"/>
      <c r="C7" s="139"/>
      <c r="D7" s="139"/>
      <c r="E7" s="139"/>
      <c r="F7" s="139"/>
      <c r="G7" s="139"/>
      <c r="H7" s="139"/>
      <c r="I7" s="139"/>
      <c r="J7" s="139"/>
      <c r="K7" s="139"/>
      <c r="L7" s="139"/>
      <c r="M7" s="139"/>
      <c r="N7" s="139"/>
      <c r="O7" s="139"/>
      <c r="P7" s="152"/>
    </row>
    <row r="8" spans="2:16" ht="13.5" customHeight="1">
      <c r="B8" s="2238" t="s">
        <v>482</v>
      </c>
      <c r="C8" s="2239"/>
      <c r="D8" s="2239"/>
      <c r="E8" s="2239"/>
      <c r="F8" s="2239"/>
      <c r="G8" s="2239"/>
      <c r="H8" s="2239"/>
      <c r="I8" s="2239"/>
      <c r="J8" s="2239"/>
      <c r="K8" s="2239"/>
      <c r="L8" s="2239"/>
      <c r="M8" s="2239"/>
      <c r="N8" s="2239"/>
      <c r="O8" s="2239"/>
      <c r="P8" s="2240"/>
    </row>
    <row r="9" spans="2:16">
      <c r="B9" s="2232" t="s">
        <v>483</v>
      </c>
      <c r="C9" s="2233"/>
      <c r="D9" s="2233"/>
      <c r="E9" s="2233"/>
      <c r="F9" s="2233"/>
      <c r="G9" s="2233"/>
      <c r="H9" s="2233"/>
      <c r="I9" s="2233"/>
      <c r="J9" s="2233"/>
      <c r="K9" s="2233"/>
      <c r="L9" s="2233"/>
      <c r="M9" s="2233"/>
      <c r="N9" s="2233"/>
      <c r="O9" s="2233"/>
      <c r="P9" s="2234"/>
    </row>
    <row r="10" spans="2:16" ht="14.25" thickBot="1">
      <c r="B10" s="153"/>
      <c r="C10" s="154"/>
      <c r="D10" s="154"/>
      <c r="E10" s="154"/>
      <c r="F10" s="154"/>
      <c r="G10" s="154"/>
      <c r="H10" s="154"/>
      <c r="I10" s="154"/>
      <c r="J10" s="154"/>
      <c r="K10" s="154"/>
      <c r="L10" s="154"/>
      <c r="M10" s="154"/>
      <c r="N10" s="154"/>
      <c r="O10" s="154"/>
      <c r="P10" s="155"/>
    </row>
    <row r="12" spans="2:16" ht="18" customHeight="1" thickBot="1">
      <c r="B12" s="177" t="s">
        <v>17</v>
      </c>
      <c r="C12" s="2212" t="s">
        <v>50</v>
      </c>
      <c r="D12" s="2212"/>
      <c r="E12" s="2212"/>
      <c r="F12" s="2212"/>
      <c r="G12" s="2212"/>
      <c r="H12" s="2213" t="s">
        <v>480</v>
      </c>
      <c r="I12" s="2213"/>
      <c r="J12" s="2213"/>
      <c r="K12" s="2212" t="s">
        <v>51</v>
      </c>
      <c r="L12" s="2212"/>
      <c r="M12" s="2212"/>
      <c r="N12" s="2212"/>
      <c r="O12" s="2212"/>
    </row>
    <row r="13" spans="2:16" ht="20.100000000000001" customHeight="1" thickBot="1">
      <c r="B13" s="177">
        <v>1</v>
      </c>
      <c r="C13" s="2214"/>
      <c r="D13" s="2215"/>
      <c r="E13" s="2215"/>
      <c r="F13" s="2215"/>
      <c r="G13" s="2216"/>
      <c r="H13" s="2217"/>
      <c r="I13" s="2218"/>
      <c r="J13" s="2219"/>
      <c r="K13" s="2214"/>
      <c r="L13" s="2215"/>
      <c r="M13" s="2215"/>
      <c r="N13" s="2215"/>
      <c r="O13" s="2216"/>
    </row>
    <row r="14" spans="2:16" ht="20.100000000000001" customHeight="1" thickBot="1">
      <c r="B14" s="177">
        <v>2</v>
      </c>
      <c r="C14" s="2214"/>
      <c r="D14" s="2215"/>
      <c r="E14" s="2215"/>
      <c r="F14" s="2215"/>
      <c r="G14" s="2216"/>
      <c r="H14" s="2217"/>
      <c r="I14" s="2218"/>
      <c r="J14" s="2219"/>
      <c r="K14" s="2214"/>
      <c r="L14" s="2215"/>
      <c r="M14" s="2215"/>
      <c r="N14" s="2215"/>
      <c r="O14" s="2216"/>
    </row>
    <row r="15" spans="2:16" ht="20.100000000000001" customHeight="1" thickBot="1">
      <c r="B15" s="177">
        <v>3</v>
      </c>
      <c r="C15" s="2214"/>
      <c r="D15" s="2215"/>
      <c r="E15" s="2215"/>
      <c r="F15" s="2215"/>
      <c r="G15" s="2216"/>
      <c r="H15" s="2217"/>
      <c r="I15" s="2218"/>
      <c r="J15" s="2219"/>
      <c r="K15" s="2214"/>
      <c r="L15" s="2215"/>
      <c r="M15" s="2215"/>
      <c r="N15" s="2215"/>
      <c r="O15" s="2216"/>
    </row>
    <row r="16" spans="2:16" ht="20.100000000000001" customHeight="1" thickBot="1">
      <c r="B16" s="177">
        <v>4</v>
      </c>
      <c r="C16" s="2214"/>
      <c r="D16" s="2215"/>
      <c r="E16" s="2215"/>
      <c r="F16" s="2215"/>
      <c r="G16" s="2216"/>
      <c r="H16" s="2220"/>
      <c r="I16" s="2221"/>
      <c r="J16" s="2222"/>
      <c r="K16" s="2214"/>
      <c r="L16" s="2215"/>
      <c r="M16" s="2215"/>
      <c r="N16" s="2215"/>
      <c r="O16" s="2216"/>
    </row>
    <row r="17" spans="2:32" ht="20.100000000000001" customHeight="1" thickBot="1">
      <c r="B17" s="177">
        <v>5</v>
      </c>
      <c r="C17" s="2214"/>
      <c r="D17" s="2215"/>
      <c r="E17" s="2215"/>
      <c r="F17" s="2215"/>
      <c r="G17" s="2216"/>
      <c r="H17" s="2220"/>
      <c r="I17" s="2221"/>
      <c r="J17" s="2222"/>
      <c r="K17" s="2214"/>
      <c r="L17" s="2215"/>
      <c r="M17" s="2215"/>
      <c r="N17" s="2215"/>
      <c r="O17" s="2216"/>
    </row>
    <row r="18" spans="2:32" ht="20.100000000000001" customHeight="1" thickBot="1">
      <c r="B18" s="177">
        <v>6</v>
      </c>
      <c r="C18" s="2214"/>
      <c r="D18" s="2215"/>
      <c r="E18" s="2215"/>
      <c r="F18" s="2215"/>
      <c r="G18" s="2216"/>
      <c r="H18" s="2220"/>
      <c r="I18" s="2221"/>
      <c r="J18" s="2222"/>
      <c r="K18" s="2214"/>
      <c r="L18" s="2215"/>
      <c r="M18" s="2215"/>
      <c r="N18" s="2215"/>
      <c r="O18" s="2216"/>
    </row>
    <row r="19" spans="2:32" ht="20.100000000000001" customHeight="1" thickBot="1">
      <c r="B19" s="178">
        <v>7</v>
      </c>
      <c r="C19" s="2226"/>
      <c r="D19" s="2227"/>
      <c r="E19" s="2227"/>
      <c r="F19" s="2227"/>
      <c r="G19" s="2228"/>
      <c r="H19" s="2223"/>
      <c r="I19" s="2224"/>
      <c r="J19" s="2225"/>
      <c r="K19" s="2226"/>
      <c r="L19" s="2227"/>
      <c r="M19" s="2227"/>
      <c r="N19" s="2227"/>
      <c r="O19" s="2228"/>
    </row>
    <row r="20" spans="2:32" ht="20.100000000000001" customHeight="1" thickBot="1">
      <c r="B20" s="177">
        <v>8</v>
      </c>
      <c r="C20" s="2214"/>
      <c r="D20" s="2215"/>
      <c r="E20" s="2215"/>
      <c r="F20" s="2215"/>
      <c r="G20" s="2216"/>
      <c r="H20" s="2220"/>
      <c r="I20" s="2221"/>
      <c r="J20" s="2222"/>
      <c r="K20" s="2214"/>
      <c r="L20" s="2215"/>
      <c r="M20" s="2215"/>
      <c r="N20" s="2215"/>
      <c r="O20" s="2216"/>
    </row>
    <row r="21" spans="2:32" ht="20.100000000000001" customHeight="1" thickBot="1">
      <c r="B21" s="177">
        <v>9</v>
      </c>
      <c r="C21" s="2214"/>
      <c r="D21" s="2215"/>
      <c r="E21" s="2215"/>
      <c r="F21" s="2215"/>
      <c r="G21" s="2216"/>
      <c r="H21" s="2220"/>
      <c r="I21" s="2221"/>
      <c r="J21" s="2222"/>
      <c r="K21" s="2214"/>
      <c r="L21" s="2215"/>
      <c r="M21" s="2215"/>
      <c r="N21" s="2215"/>
      <c r="O21" s="2216"/>
    </row>
    <row r="22" spans="2:32" ht="20.100000000000001" customHeight="1" thickBot="1">
      <c r="B22" s="177">
        <v>10</v>
      </c>
      <c r="C22" s="2214"/>
      <c r="D22" s="2215"/>
      <c r="E22" s="2215"/>
      <c r="F22" s="2215"/>
      <c r="G22" s="2216"/>
      <c r="H22" s="2220"/>
      <c r="I22" s="2221"/>
      <c r="J22" s="2222"/>
      <c r="K22" s="2241"/>
      <c r="L22" s="2242"/>
      <c r="M22" s="2242"/>
      <c r="N22" s="2242"/>
      <c r="O22" s="2243"/>
    </row>
    <row r="23" spans="2:32" ht="20.100000000000001" customHeight="1" thickBot="1">
      <c r="B23" s="177">
        <v>11</v>
      </c>
      <c r="C23" s="2241"/>
      <c r="D23" s="2242"/>
      <c r="E23" s="2242"/>
      <c r="F23" s="2242"/>
      <c r="G23" s="2243"/>
      <c r="H23" s="2229"/>
      <c r="I23" s="2230"/>
      <c r="J23" s="2231"/>
      <c r="K23" s="2214"/>
      <c r="L23" s="2215"/>
      <c r="M23" s="2215"/>
      <c r="N23" s="2215"/>
      <c r="O23" s="2216"/>
    </row>
    <row r="24" spans="2:32" ht="20.100000000000001" customHeight="1" thickBot="1">
      <c r="B24" s="177">
        <v>12</v>
      </c>
      <c r="C24" s="2241"/>
      <c r="D24" s="2242"/>
      <c r="E24" s="2242"/>
      <c r="F24" s="2242"/>
      <c r="G24" s="2243"/>
      <c r="H24" s="2229"/>
      <c r="I24" s="2230"/>
      <c r="J24" s="2231"/>
      <c r="K24" s="2241"/>
      <c r="L24" s="2242"/>
      <c r="M24" s="2242"/>
      <c r="N24" s="2242"/>
      <c r="O24" s="2243"/>
    </row>
    <row r="25" spans="2:32" ht="20.100000000000001" customHeight="1" thickBot="1">
      <c r="B25" s="2244" t="s">
        <v>53</v>
      </c>
      <c r="C25" s="2245"/>
      <c r="D25" s="2245"/>
      <c r="E25" s="2245"/>
      <c r="F25" s="2245"/>
      <c r="G25" s="2245"/>
      <c r="H25" s="2245"/>
      <c r="I25" s="2246"/>
      <c r="J25" s="2247"/>
      <c r="K25" s="2247"/>
      <c r="L25" s="2247"/>
      <c r="M25" s="2247"/>
      <c r="N25" s="2248" t="s">
        <v>15</v>
      </c>
      <c r="O25" s="2249"/>
    </row>
    <row r="26" spans="2:32">
      <c r="B26" s="2235" t="s">
        <v>22</v>
      </c>
      <c r="C26" s="2235"/>
      <c r="D26" s="2235"/>
      <c r="E26" s="2235"/>
      <c r="F26" s="2235"/>
      <c r="G26" s="2235"/>
      <c r="H26" s="2235"/>
      <c r="I26" s="2236" t="str">
        <f>IF(COUNTA(C13:G24,K13:O24,I25)&gt;0,SUM('計算シート（非表示）'!B118:B130),"")</f>
        <v/>
      </c>
      <c r="J26" s="2236"/>
      <c r="K26" s="2236"/>
      <c r="L26" s="2236"/>
      <c r="M26" s="2236"/>
      <c r="N26" s="2236"/>
      <c r="O26" s="2236"/>
    </row>
    <row r="27" spans="2:32" ht="14.25" thickBot="1">
      <c r="B27" s="2235"/>
      <c r="C27" s="2235"/>
      <c r="D27" s="2235"/>
      <c r="E27" s="2235"/>
      <c r="F27" s="2235"/>
      <c r="G27" s="2235"/>
      <c r="H27" s="2235"/>
      <c r="I27" s="2237"/>
      <c r="J27" s="2237"/>
      <c r="K27" s="2237"/>
      <c r="L27" s="2237"/>
      <c r="M27" s="2237"/>
      <c r="N27" s="2237"/>
      <c r="O27" s="2237"/>
    </row>
    <row r="28" spans="2:32" ht="14.25" thickTop="1">
      <c r="M28" s="1911" t="s">
        <v>602</v>
      </c>
      <c r="N28" s="1912"/>
      <c r="O28" s="1912"/>
      <c r="P28" s="1912"/>
      <c r="Q28" s="1912"/>
      <c r="R28" s="1912"/>
      <c r="S28" s="1912"/>
      <c r="T28" s="1912"/>
      <c r="U28" s="1912"/>
      <c r="V28" s="1913"/>
      <c r="AA28" s="237"/>
      <c r="AB28" s="237"/>
      <c r="AC28" s="237"/>
      <c r="AD28" s="237"/>
      <c r="AE28" s="237"/>
      <c r="AF28" s="237"/>
    </row>
    <row r="29" spans="2:32" ht="14.25" thickBot="1">
      <c r="M29" s="1914"/>
      <c r="N29" s="1915"/>
      <c r="O29" s="1915"/>
      <c r="P29" s="1915"/>
      <c r="Q29" s="1915"/>
      <c r="R29" s="1915"/>
      <c r="S29" s="1915"/>
      <c r="T29" s="1915"/>
      <c r="U29" s="1915"/>
      <c r="V29" s="1916"/>
      <c r="AA29" s="237"/>
      <c r="AB29" s="237"/>
      <c r="AC29" s="237"/>
      <c r="AD29" s="237"/>
      <c r="AE29" s="237"/>
      <c r="AF29" s="237"/>
    </row>
    <row r="30" spans="2:32" ht="14.25" thickTop="1"/>
  </sheetData>
  <sheetProtection password="DD03" sheet="1" objects="1" scenarios="1"/>
  <mergeCells count="48">
    <mergeCell ref="B9:P9"/>
    <mergeCell ref="B26:H27"/>
    <mergeCell ref="I26:O27"/>
    <mergeCell ref="B5:P6"/>
    <mergeCell ref="B8:P8"/>
    <mergeCell ref="C24:G24"/>
    <mergeCell ref="H24:J24"/>
    <mergeCell ref="K24:O24"/>
    <mergeCell ref="B25:H25"/>
    <mergeCell ref="I25:M25"/>
    <mergeCell ref="N25:O25"/>
    <mergeCell ref="C22:G22"/>
    <mergeCell ref="H22:J22"/>
    <mergeCell ref="K22:O22"/>
    <mergeCell ref="C23:G23"/>
    <mergeCell ref="C19:G19"/>
    <mergeCell ref="H19:J19"/>
    <mergeCell ref="K19:O19"/>
    <mergeCell ref="H23:J23"/>
    <mergeCell ref="K23:O23"/>
    <mergeCell ref="C20:G20"/>
    <mergeCell ref="H20:J20"/>
    <mergeCell ref="K20:O20"/>
    <mergeCell ref="C21:G21"/>
    <mergeCell ref="H21:J21"/>
    <mergeCell ref="K21:O21"/>
    <mergeCell ref="C17:G17"/>
    <mergeCell ref="H17:J17"/>
    <mergeCell ref="K17:O17"/>
    <mergeCell ref="C18:G18"/>
    <mergeCell ref="H18:J18"/>
    <mergeCell ref="K18:O18"/>
    <mergeCell ref="M28:V29"/>
    <mergeCell ref="C12:G12"/>
    <mergeCell ref="H12:J12"/>
    <mergeCell ref="K12:O12"/>
    <mergeCell ref="C13:G13"/>
    <mergeCell ref="H13:J13"/>
    <mergeCell ref="K13:O13"/>
    <mergeCell ref="C14:G14"/>
    <mergeCell ref="H14:J14"/>
    <mergeCell ref="K14:O14"/>
    <mergeCell ref="C15:G15"/>
    <mergeCell ref="H15:J15"/>
    <mergeCell ref="K15:O15"/>
    <mergeCell ref="C16:G16"/>
    <mergeCell ref="H16:J16"/>
    <mergeCell ref="K16:O16"/>
  </mergeCells>
  <phoneticPr fontId="35"/>
  <hyperlinks>
    <hyperlink ref="B9:P9" location="給与所得入力その１!B2" tooltip="源泉徴収票の様式に沿った入力画面が開きます。" display="源泉徴収票がある方は、こちらを利用してください。" xr:uid="{00000000-0004-0000-0500-000000000000}"/>
    <hyperlink ref="M28:P29" location="入力シート!C40" tooltip="入力シートへ進みます。" display="ほかの所得等の入力に進む。" xr:uid="{00000000-0004-0000-0500-000001000000}"/>
  </hyperlinks>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8" tint="0.39997558519241921"/>
    <pageSetUpPr fitToPage="1"/>
  </sheetPr>
  <dimension ref="A1:BM45"/>
  <sheetViews>
    <sheetView showGridLines="0" showRowColHeaders="0" workbookViewId="0"/>
  </sheetViews>
  <sheetFormatPr defaultRowHeight="13.5" customHeight="1"/>
  <cols>
    <col min="1" max="1" width="2.125" style="6" customWidth="1"/>
    <col min="2" max="50" width="2.375" style="6" customWidth="1"/>
    <col min="51" max="53" width="2.125" style="6" customWidth="1"/>
    <col min="54" max="59" width="3.625" style="6" customWidth="1"/>
    <col min="60" max="60" width="7.5" style="6" bestFit="1" customWidth="1"/>
    <col min="61" max="68" width="3.625" style="6" customWidth="1"/>
    <col min="69" max="16384" width="9" style="6"/>
  </cols>
  <sheetData>
    <row r="1" spans="1:65" ht="13.5" customHeight="1">
      <c r="B1" s="753" t="s">
        <v>358</v>
      </c>
      <c r="C1" s="753"/>
      <c r="D1" s="753"/>
      <c r="E1" s="753"/>
      <c r="F1" s="753"/>
      <c r="G1" s="753"/>
      <c r="H1" s="753"/>
      <c r="I1" s="753"/>
      <c r="J1" s="753"/>
      <c r="K1" s="753"/>
      <c r="L1" s="753"/>
      <c r="M1" s="753"/>
      <c r="N1" s="753"/>
      <c r="O1" s="753"/>
      <c r="P1" s="753"/>
      <c r="Q1" s="753"/>
      <c r="R1" s="753"/>
      <c r="S1" s="753"/>
      <c r="T1" s="753"/>
      <c r="U1" s="753"/>
      <c r="V1" s="753"/>
    </row>
    <row r="2" spans="1:65" ht="13.5" customHeight="1">
      <c r="A2" s="8"/>
      <c r="B2" s="753"/>
      <c r="C2" s="753"/>
      <c r="D2" s="753"/>
      <c r="E2" s="753"/>
      <c r="F2" s="753"/>
      <c r="G2" s="753"/>
      <c r="H2" s="753"/>
      <c r="I2" s="753"/>
      <c r="J2" s="753"/>
      <c r="K2" s="753"/>
      <c r="L2" s="753"/>
      <c r="M2" s="753"/>
      <c r="N2" s="753"/>
      <c r="O2" s="753"/>
      <c r="P2" s="753"/>
      <c r="Q2" s="753"/>
      <c r="R2" s="753"/>
      <c r="S2" s="753"/>
      <c r="T2" s="753"/>
      <c r="U2" s="753"/>
      <c r="V2" s="753"/>
    </row>
    <row r="3" spans="1:65" ht="13.5" customHeight="1">
      <c r="B3" s="2405" t="str">
        <f>"令和"&amp;'計算シート（非表示）'!B4-1&amp;"年分公的年金等の源泉徴収票"</f>
        <v>令和5年分公的年金等の源泉徴収票</v>
      </c>
      <c r="C3" s="2405"/>
      <c r="D3" s="2405"/>
      <c r="E3" s="2405"/>
      <c r="F3" s="2405"/>
      <c r="G3" s="2405"/>
      <c r="H3" s="2405"/>
      <c r="I3" s="2405"/>
      <c r="J3" s="2405"/>
      <c r="K3" s="2405"/>
      <c r="L3" s="2405"/>
      <c r="M3" s="2405"/>
      <c r="N3" s="2405"/>
      <c r="O3" s="2405"/>
      <c r="P3" s="2405"/>
      <c r="Q3" s="2405"/>
      <c r="R3" s="2405"/>
      <c r="S3" s="2405"/>
      <c r="T3" s="2405"/>
      <c r="U3" s="2405"/>
      <c r="V3" s="2405"/>
      <c r="W3" s="2405"/>
      <c r="X3" s="2405"/>
      <c r="Y3" s="2405"/>
      <c r="Z3" s="2405"/>
      <c r="AA3" s="2405"/>
      <c r="AB3" s="2405"/>
      <c r="AC3" s="2405"/>
      <c r="AD3" s="2405"/>
      <c r="AE3" s="2405"/>
      <c r="AF3" s="2405"/>
      <c r="AG3" s="2405"/>
      <c r="AH3" s="2405"/>
      <c r="AI3" s="2405"/>
      <c r="AJ3" s="2405"/>
      <c r="AK3" s="2405"/>
      <c r="AL3" s="2405"/>
      <c r="AM3" s="2405"/>
      <c r="AN3" s="2405"/>
      <c r="AO3" s="2405"/>
      <c r="AP3" s="2405"/>
      <c r="AQ3" s="2405"/>
      <c r="AR3" s="2405"/>
      <c r="AS3" s="2405"/>
      <c r="AT3" s="2405"/>
      <c r="AU3" s="2405"/>
      <c r="AV3" s="2405"/>
      <c r="AW3" s="2405"/>
      <c r="AX3" s="2405"/>
      <c r="AY3" s="2405"/>
    </row>
    <row r="4" spans="1:65" ht="13.5" customHeight="1" thickBot="1">
      <c r="B4" s="2405"/>
      <c r="C4" s="2405"/>
      <c r="D4" s="2405"/>
      <c r="E4" s="2405"/>
      <c r="F4" s="2405"/>
      <c r="G4" s="2405"/>
      <c r="H4" s="2405"/>
      <c r="I4" s="2405"/>
      <c r="J4" s="2405"/>
      <c r="K4" s="2405"/>
      <c r="L4" s="2405"/>
      <c r="M4" s="2405"/>
      <c r="N4" s="2405"/>
      <c r="O4" s="2405"/>
      <c r="P4" s="2405"/>
      <c r="Q4" s="2405"/>
      <c r="R4" s="2405"/>
      <c r="S4" s="2405"/>
      <c r="T4" s="2405"/>
      <c r="U4" s="2405"/>
      <c r="V4" s="2405"/>
      <c r="W4" s="2405"/>
      <c r="X4" s="2405"/>
      <c r="Y4" s="2405"/>
      <c r="Z4" s="2405"/>
      <c r="AA4" s="2405"/>
      <c r="AB4" s="2405"/>
      <c r="AC4" s="2405"/>
      <c r="AD4" s="2405"/>
      <c r="AE4" s="2405"/>
      <c r="AF4" s="2405"/>
      <c r="AG4" s="2405"/>
      <c r="AH4" s="2405"/>
      <c r="AI4" s="2405"/>
      <c r="AJ4" s="2405"/>
      <c r="AK4" s="2405"/>
      <c r="AL4" s="2405"/>
      <c r="AM4" s="2405"/>
      <c r="AN4" s="2405"/>
      <c r="AO4" s="2405"/>
      <c r="AP4" s="2405"/>
      <c r="AQ4" s="2405"/>
      <c r="AR4" s="2405"/>
      <c r="AS4" s="2405"/>
      <c r="AT4" s="2405"/>
      <c r="AU4" s="2405"/>
      <c r="AV4" s="2405"/>
      <c r="AW4" s="2405"/>
      <c r="AX4" s="2405"/>
      <c r="AY4" s="2405"/>
    </row>
    <row r="5" spans="1:65" ht="13.5" customHeight="1">
      <c r="B5" s="2406" t="s">
        <v>620</v>
      </c>
      <c r="C5" s="2407"/>
      <c r="D5" s="2407"/>
      <c r="E5" s="2407"/>
      <c r="F5" s="2407"/>
      <c r="G5" s="2407"/>
      <c r="H5" s="2407"/>
      <c r="I5" s="2407"/>
      <c r="J5" s="2407"/>
      <c r="K5" s="2407"/>
      <c r="L5" s="2407"/>
      <c r="M5" s="2407"/>
      <c r="N5" s="2407"/>
      <c r="O5" s="2407"/>
      <c r="P5" s="2407"/>
      <c r="Q5" s="2407"/>
      <c r="R5" s="2407"/>
      <c r="S5" s="2407"/>
      <c r="T5" s="2407"/>
      <c r="U5" s="2407"/>
      <c r="V5" s="2407"/>
      <c r="W5" s="2407"/>
      <c r="X5" s="2407"/>
      <c r="Y5" s="2407"/>
      <c r="Z5" s="2407"/>
      <c r="AA5" s="2407"/>
      <c r="AB5" s="2407"/>
      <c r="AC5" s="2407"/>
      <c r="AD5" s="2407"/>
      <c r="AE5" s="2407"/>
      <c r="AF5" s="2407"/>
      <c r="AG5" s="2407"/>
      <c r="AH5" s="2407"/>
      <c r="AI5" s="2407"/>
      <c r="AJ5" s="2407"/>
      <c r="AK5" s="2407"/>
      <c r="AL5" s="2407"/>
      <c r="AM5" s="2407"/>
      <c r="AN5" s="2407"/>
      <c r="AO5" s="2407"/>
      <c r="AP5" s="2407"/>
      <c r="AQ5" s="2407"/>
      <c r="AR5" s="2407"/>
      <c r="AS5" s="2407"/>
      <c r="AT5" s="2407"/>
      <c r="AU5" s="2407"/>
      <c r="AV5" s="2407"/>
      <c r="AW5" s="2407"/>
      <c r="AX5" s="2407"/>
      <c r="AY5" s="2407"/>
      <c r="AZ5" s="2407"/>
      <c r="BA5" s="2407"/>
      <c r="BB5" s="2407"/>
      <c r="BC5" s="2407"/>
      <c r="BD5" s="2408"/>
      <c r="BE5" s="239"/>
    </row>
    <row r="6" spans="1:65" ht="13.5" customHeight="1">
      <c r="B6" s="2409"/>
      <c r="C6" s="2410"/>
      <c r="D6" s="2410"/>
      <c r="E6" s="2410"/>
      <c r="F6" s="2410"/>
      <c r="G6" s="2410"/>
      <c r="H6" s="2410"/>
      <c r="I6" s="2410"/>
      <c r="J6" s="2410"/>
      <c r="K6" s="2410"/>
      <c r="L6" s="2410"/>
      <c r="M6" s="2410"/>
      <c r="N6" s="2410"/>
      <c r="O6" s="2410"/>
      <c r="P6" s="2410"/>
      <c r="Q6" s="2410"/>
      <c r="R6" s="2410"/>
      <c r="S6" s="2410"/>
      <c r="T6" s="2410"/>
      <c r="U6" s="2410"/>
      <c r="V6" s="2410"/>
      <c r="W6" s="2410"/>
      <c r="X6" s="2410"/>
      <c r="Y6" s="2410"/>
      <c r="Z6" s="2410"/>
      <c r="AA6" s="2410"/>
      <c r="AB6" s="2410"/>
      <c r="AC6" s="2410"/>
      <c r="AD6" s="2410"/>
      <c r="AE6" s="2410"/>
      <c r="AF6" s="2410"/>
      <c r="AG6" s="2410"/>
      <c r="AH6" s="2410"/>
      <c r="AI6" s="2410"/>
      <c r="AJ6" s="2410"/>
      <c r="AK6" s="2410"/>
      <c r="AL6" s="2410"/>
      <c r="AM6" s="2410"/>
      <c r="AN6" s="2410"/>
      <c r="AO6" s="2410"/>
      <c r="AP6" s="2410"/>
      <c r="AQ6" s="2410"/>
      <c r="AR6" s="2410"/>
      <c r="AS6" s="2410"/>
      <c r="AT6" s="2410"/>
      <c r="AU6" s="2410"/>
      <c r="AV6" s="2410"/>
      <c r="AW6" s="2410"/>
      <c r="AX6" s="2410"/>
      <c r="AY6" s="2410"/>
      <c r="AZ6" s="2410"/>
      <c r="BA6" s="2410"/>
      <c r="BB6" s="2410"/>
      <c r="BC6" s="2410"/>
      <c r="BD6" s="2411"/>
      <c r="BE6" s="239"/>
    </row>
    <row r="7" spans="1:65" ht="13.5" customHeight="1" thickBot="1">
      <c r="B7" s="2412"/>
      <c r="C7" s="2413"/>
      <c r="D7" s="2413"/>
      <c r="E7" s="2413"/>
      <c r="F7" s="2413"/>
      <c r="G7" s="2413"/>
      <c r="H7" s="2413"/>
      <c r="I7" s="2413"/>
      <c r="J7" s="2413"/>
      <c r="K7" s="2413"/>
      <c r="L7" s="2413"/>
      <c r="M7" s="2413"/>
      <c r="N7" s="2413"/>
      <c r="O7" s="2413"/>
      <c r="P7" s="2413"/>
      <c r="Q7" s="2413"/>
      <c r="R7" s="2413"/>
      <c r="S7" s="2413"/>
      <c r="T7" s="2413"/>
      <c r="U7" s="2413"/>
      <c r="V7" s="2413"/>
      <c r="W7" s="2413"/>
      <c r="X7" s="2413"/>
      <c r="Y7" s="2413"/>
      <c r="Z7" s="2413"/>
      <c r="AA7" s="2413"/>
      <c r="AB7" s="2413"/>
      <c r="AC7" s="2413"/>
      <c r="AD7" s="2413"/>
      <c r="AE7" s="2413"/>
      <c r="AF7" s="2413"/>
      <c r="AG7" s="2413"/>
      <c r="AH7" s="2413"/>
      <c r="AI7" s="2413"/>
      <c r="AJ7" s="2413"/>
      <c r="AK7" s="2413"/>
      <c r="AL7" s="2413"/>
      <c r="AM7" s="2413"/>
      <c r="AN7" s="2413"/>
      <c r="AO7" s="2413"/>
      <c r="AP7" s="2413"/>
      <c r="AQ7" s="2413"/>
      <c r="AR7" s="2413"/>
      <c r="AS7" s="2413"/>
      <c r="AT7" s="2413"/>
      <c r="AU7" s="2413"/>
      <c r="AV7" s="2413"/>
      <c r="AW7" s="2413"/>
      <c r="AX7" s="2413"/>
      <c r="AY7" s="2413"/>
      <c r="AZ7" s="2413"/>
      <c r="BA7" s="2413"/>
      <c r="BB7" s="2413"/>
      <c r="BC7" s="2413"/>
      <c r="BD7" s="2414"/>
      <c r="BE7" s="239"/>
    </row>
    <row r="9" spans="1:65" customFormat="1" ht="18.75">
      <c r="B9" s="2390" t="s">
        <v>868</v>
      </c>
      <c r="C9" s="2391"/>
      <c r="D9" s="2391"/>
      <c r="E9" s="2391"/>
      <c r="F9" s="2392"/>
      <c r="G9" s="2399" t="s">
        <v>869</v>
      </c>
      <c r="H9" s="2400"/>
      <c r="I9" s="2400"/>
      <c r="J9" s="2348"/>
      <c r="K9" s="2349"/>
      <c r="L9" s="2349"/>
      <c r="M9" s="2349"/>
      <c r="N9" s="2349"/>
      <c r="O9" s="2349"/>
      <c r="P9" s="2349"/>
      <c r="Q9" s="2349"/>
      <c r="R9" s="2349"/>
      <c r="S9" s="2349"/>
      <c r="T9" s="2349"/>
      <c r="U9" s="2349"/>
      <c r="V9" s="2349"/>
      <c r="W9" s="2349"/>
      <c r="X9" s="2349"/>
      <c r="Y9" s="2349"/>
      <c r="Z9" s="2349"/>
      <c r="AA9" s="2349"/>
      <c r="AB9" s="2349"/>
      <c r="AC9" s="2349"/>
      <c r="AD9" s="2349"/>
      <c r="AE9" s="2349"/>
      <c r="AF9" s="2349"/>
      <c r="AG9" s="2349"/>
      <c r="AH9" s="2350"/>
      <c r="AI9" s="2351"/>
      <c r="AJ9" s="2352"/>
      <c r="AK9" s="2352"/>
      <c r="AL9" s="2352"/>
      <c r="AM9" s="2352"/>
      <c r="AN9" s="2352"/>
      <c r="AO9" s="2352"/>
      <c r="AP9" s="2352"/>
      <c r="AQ9" s="2352"/>
      <c r="AR9" s="2352"/>
      <c r="AS9" s="2352"/>
      <c r="AT9" s="2352"/>
      <c r="AU9" s="2352"/>
      <c r="AV9" s="2352"/>
      <c r="AW9" s="2352"/>
      <c r="AX9" s="2353"/>
    </row>
    <row r="10" spans="1:65" customFormat="1" ht="20.25" customHeight="1">
      <c r="B10" s="2393"/>
      <c r="C10" s="2394"/>
      <c r="D10" s="2394"/>
      <c r="E10" s="2394"/>
      <c r="F10" s="2395"/>
      <c r="G10" s="2401"/>
      <c r="H10" s="2402"/>
      <c r="I10" s="2402"/>
      <c r="J10" s="2354"/>
      <c r="K10" s="2355"/>
      <c r="L10" s="2355"/>
      <c r="M10" s="2355"/>
      <c r="N10" s="2355"/>
      <c r="O10" s="2355"/>
      <c r="P10" s="2355"/>
      <c r="Q10" s="2355"/>
      <c r="R10" s="2355"/>
      <c r="S10" s="2355"/>
      <c r="T10" s="2355"/>
      <c r="U10" s="2355"/>
      <c r="V10" s="2355"/>
      <c r="W10" s="2355"/>
      <c r="X10" s="2355"/>
      <c r="Y10" s="2355"/>
      <c r="Z10" s="2355"/>
      <c r="AA10" s="2355"/>
      <c r="AB10" s="2355"/>
      <c r="AC10" s="2355"/>
      <c r="AD10" s="2355"/>
      <c r="AE10" s="2355"/>
      <c r="AF10" s="2355"/>
      <c r="AG10" s="2355"/>
      <c r="AH10" s="2355"/>
      <c r="AI10" s="2355"/>
      <c r="AJ10" s="2355"/>
      <c r="AK10" s="2355"/>
      <c r="AL10" s="2355"/>
      <c r="AM10" s="2355"/>
      <c r="AN10" s="2355"/>
      <c r="AO10" s="2355"/>
      <c r="AP10" s="2355"/>
      <c r="AQ10" s="2355"/>
      <c r="AR10" s="2355"/>
      <c r="AS10" s="2355"/>
      <c r="AT10" s="2355"/>
      <c r="AU10" s="2355"/>
      <c r="AV10" s="2355"/>
      <c r="AW10" s="2355"/>
      <c r="AX10" s="2356"/>
    </row>
    <row r="11" spans="1:65" customFormat="1" ht="14.25">
      <c r="B11" s="2393"/>
      <c r="C11" s="2394"/>
      <c r="D11" s="2394"/>
      <c r="E11" s="2394"/>
      <c r="F11" s="2395"/>
      <c r="G11" s="2403" t="s">
        <v>907</v>
      </c>
      <c r="H11" s="2403"/>
      <c r="I11" s="2403"/>
      <c r="J11" s="2357"/>
      <c r="K11" s="2357"/>
      <c r="L11" s="2357"/>
      <c r="M11" s="2357"/>
      <c r="N11" s="2357"/>
      <c r="O11" s="2357"/>
      <c r="P11" s="2357"/>
      <c r="Q11" s="2357"/>
      <c r="R11" s="2357"/>
      <c r="S11" s="2357"/>
      <c r="T11" s="2357"/>
      <c r="U11" s="2357"/>
      <c r="V11" s="2357"/>
      <c r="W11" s="2358" t="s">
        <v>870</v>
      </c>
      <c r="X11" s="2359"/>
      <c r="Y11" s="2360" t="s">
        <v>871</v>
      </c>
      <c r="Z11" s="2361"/>
      <c r="AA11" s="2361"/>
      <c r="AB11" s="2361"/>
      <c r="AC11" s="2362"/>
      <c r="AD11" s="2360" t="s">
        <v>872</v>
      </c>
      <c r="AE11" s="2361"/>
      <c r="AF11" s="2361"/>
      <c r="AG11" s="2361"/>
      <c r="AH11" s="2362"/>
      <c r="AI11" s="2298" t="s">
        <v>873</v>
      </c>
      <c r="AJ11" s="2363"/>
      <c r="AK11" s="2363"/>
      <c r="AL11" s="2363"/>
      <c r="AM11" s="2299"/>
      <c r="AN11" s="2298" t="s">
        <v>874</v>
      </c>
      <c r="AO11" s="2363"/>
      <c r="AP11" s="2363"/>
      <c r="AQ11" s="2363"/>
      <c r="AR11" s="2363"/>
      <c r="AS11" s="2299"/>
      <c r="AT11" s="2298" t="s">
        <v>875</v>
      </c>
      <c r="AU11" s="2363"/>
      <c r="AV11" s="2363"/>
      <c r="AW11" s="2363"/>
      <c r="AX11" s="2299"/>
    </row>
    <row r="12" spans="1:65" customFormat="1" ht="18.75" customHeight="1">
      <c r="B12" s="2396"/>
      <c r="C12" s="2397"/>
      <c r="D12" s="2397"/>
      <c r="E12" s="2397"/>
      <c r="F12" s="2398"/>
      <c r="G12" s="2404" t="s">
        <v>821</v>
      </c>
      <c r="H12" s="2404"/>
      <c r="I12" s="2404"/>
      <c r="J12" s="2364"/>
      <c r="K12" s="2364"/>
      <c r="L12" s="2364"/>
      <c r="M12" s="2364"/>
      <c r="N12" s="2364"/>
      <c r="O12" s="2364"/>
      <c r="P12" s="2364"/>
      <c r="Q12" s="2364"/>
      <c r="R12" s="2364"/>
      <c r="S12" s="2364"/>
      <c r="T12" s="2364"/>
      <c r="U12" s="2364"/>
      <c r="V12" s="2364"/>
      <c r="W12" s="2288"/>
      <c r="X12" s="2288"/>
      <c r="Y12" s="2365"/>
      <c r="Z12" s="2366"/>
      <c r="AA12" s="2366"/>
      <c r="AB12" s="2366"/>
      <c r="AC12" s="2366"/>
      <c r="AD12" s="2366"/>
      <c r="AE12" s="2366"/>
      <c r="AF12" s="2366"/>
      <c r="AG12" s="2367"/>
      <c r="AH12" s="400" t="s">
        <v>675</v>
      </c>
      <c r="AI12" s="2366"/>
      <c r="AJ12" s="2366"/>
      <c r="AK12" s="2366"/>
      <c r="AL12" s="2366"/>
      <c r="AM12" s="2366"/>
      <c r="AN12" s="2366"/>
      <c r="AO12" s="2366"/>
      <c r="AP12" s="2367"/>
      <c r="AQ12" s="401" t="s">
        <v>676</v>
      </c>
      <c r="AR12" s="2366"/>
      <c r="AS12" s="2366"/>
      <c r="AT12" s="2366"/>
      <c r="AU12" s="2366"/>
      <c r="AV12" s="2366"/>
      <c r="AW12" s="2366"/>
      <c r="AX12" s="402" t="s">
        <v>691</v>
      </c>
    </row>
    <row r="13" spans="1:65" customFormat="1" ht="8.25" customHeight="1">
      <c r="B13" s="2277" t="s">
        <v>683</v>
      </c>
      <c r="C13" s="2368"/>
      <c r="D13" s="2368"/>
      <c r="E13" s="2368"/>
      <c r="F13" s="2368"/>
      <c r="G13" s="2368"/>
      <c r="H13" s="2368"/>
      <c r="I13" s="2368"/>
      <c r="J13" s="2368"/>
      <c r="K13" s="2368"/>
      <c r="L13" s="2368"/>
      <c r="M13" s="2368"/>
      <c r="N13" s="2368"/>
      <c r="O13" s="2368"/>
      <c r="P13" s="2368"/>
      <c r="Q13" s="2368"/>
      <c r="R13" s="2368"/>
      <c r="S13" s="2368"/>
      <c r="T13" s="2368"/>
      <c r="U13" s="2368"/>
      <c r="V13" s="2368"/>
      <c r="W13" s="2368"/>
      <c r="X13" s="2368"/>
      <c r="Y13" s="2368"/>
      <c r="Z13" s="2277" t="s">
        <v>876</v>
      </c>
      <c r="AA13" s="2368"/>
      <c r="AB13" s="2368"/>
      <c r="AC13" s="2368"/>
      <c r="AD13" s="2368"/>
      <c r="AE13" s="2368"/>
      <c r="AF13" s="2368"/>
      <c r="AG13" s="2368"/>
      <c r="AH13" s="2368"/>
      <c r="AI13" s="2368"/>
      <c r="AJ13" s="2368"/>
      <c r="AK13" s="2368"/>
      <c r="AL13" s="2370"/>
      <c r="AM13" s="2277" t="s">
        <v>877</v>
      </c>
      <c r="AN13" s="2368"/>
      <c r="AO13" s="2368"/>
      <c r="AP13" s="2368"/>
      <c r="AQ13" s="2368"/>
      <c r="AR13" s="2368"/>
      <c r="AS13" s="2368"/>
      <c r="AT13" s="2368"/>
      <c r="AU13" s="2368"/>
      <c r="AV13" s="2368"/>
      <c r="AW13" s="2368"/>
      <c r="AX13" s="2370"/>
    </row>
    <row r="14" spans="1:65" customFormat="1" ht="8.25" customHeight="1" thickBot="1">
      <c r="B14" s="2279"/>
      <c r="C14" s="2369"/>
      <c r="D14" s="2369"/>
      <c r="E14" s="2369"/>
      <c r="F14" s="2369"/>
      <c r="G14" s="2369"/>
      <c r="H14" s="2369"/>
      <c r="I14" s="2369"/>
      <c r="J14" s="2369"/>
      <c r="K14" s="2369"/>
      <c r="L14" s="2369"/>
      <c r="M14" s="2369"/>
      <c r="N14" s="2369"/>
      <c r="O14" s="2369"/>
      <c r="P14" s="2369"/>
      <c r="Q14" s="2369"/>
      <c r="R14" s="2369"/>
      <c r="S14" s="2369"/>
      <c r="T14" s="2369"/>
      <c r="U14" s="2369"/>
      <c r="V14" s="2369"/>
      <c r="W14" s="2369"/>
      <c r="X14" s="2369"/>
      <c r="Y14" s="2369"/>
      <c r="Z14" s="2278"/>
      <c r="AA14" s="2371"/>
      <c r="AB14" s="2371"/>
      <c r="AC14" s="2371"/>
      <c r="AD14" s="2371"/>
      <c r="AE14" s="2371"/>
      <c r="AF14" s="2371"/>
      <c r="AG14" s="2371"/>
      <c r="AH14" s="2371"/>
      <c r="AI14" s="2371"/>
      <c r="AJ14" s="2371"/>
      <c r="AK14" s="2371"/>
      <c r="AL14" s="2372"/>
      <c r="AM14" s="2279"/>
      <c r="AN14" s="2369"/>
      <c r="AO14" s="2369"/>
      <c r="AP14" s="2369"/>
      <c r="AQ14" s="2369"/>
      <c r="AR14" s="2369"/>
      <c r="AS14" s="2369"/>
      <c r="AT14" s="2369"/>
      <c r="AU14" s="2369"/>
      <c r="AV14" s="2369"/>
      <c r="AW14" s="2369"/>
      <c r="AX14" s="2373"/>
    </row>
    <row r="15" spans="1:65" customFormat="1" ht="9" customHeight="1">
      <c r="B15" s="2374" t="s">
        <v>878</v>
      </c>
      <c r="C15" s="2375"/>
      <c r="D15" s="2375"/>
      <c r="E15" s="2375"/>
      <c r="F15" s="2375"/>
      <c r="G15" s="2375"/>
      <c r="H15" s="2375"/>
      <c r="I15" s="2375"/>
      <c r="J15" s="2375"/>
      <c r="K15" s="2375"/>
      <c r="L15" s="2375"/>
      <c r="M15" s="2375"/>
      <c r="N15" s="2375"/>
      <c r="O15" s="2375"/>
      <c r="P15" s="2375"/>
      <c r="Q15" s="2375"/>
      <c r="R15" s="2375"/>
      <c r="S15" s="2375"/>
      <c r="T15" s="2375"/>
      <c r="U15" s="2375"/>
      <c r="V15" s="2375"/>
      <c r="W15" s="2375"/>
      <c r="X15" s="2375"/>
      <c r="Y15" s="2375"/>
      <c r="Z15" s="415"/>
      <c r="AA15" s="416"/>
      <c r="AB15" s="416"/>
      <c r="AC15" s="416"/>
      <c r="AD15" s="416"/>
      <c r="AE15" s="416"/>
      <c r="AF15" s="416"/>
      <c r="AG15" s="416"/>
      <c r="AH15" s="417" t="s">
        <v>826</v>
      </c>
      <c r="AI15" s="416"/>
      <c r="AJ15" s="416"/>
      <c r="AK15" s="416"/>
      <c r="AL15" s="418" t="s">
        <v>660</v>
      </c>
      <c r="AM15" s="404"/>
      <c r="AN15" s="404"/>
      <c r="AO15" s="404"/>
      <c r="AP15" s="404"/>
      <c r="AQ15" s="403"/>
      <c r="AR15" s="404"/>
      <c r="AS15" s="404"/>
      <c r="AT15" s="405" t="s">
        <v>826</v>
      </c>
      <c r="AU15" s="403"/>
      <c r="AV15" s="404"/>
      <c r="AW15" s="404"/>
      <c r="AX15" s="405" t="s">
        <v>660</v>
      </c>
      <c r="BH15" s="445"/>
      <c r="BI15" s="445"/>
      <c r="BJ15" s="6"/>
      <c r="BK15" s="6"/>
      <c r="BL15" s="6"/>
      <c r="BM15" s="6"/>
    </row>
    <row r="16" spans="1:65" customFormat="1" ht="15.75" customHeight="1" thickBot="1">
      <c r="B16" s="2376"/>
      <c r="C16" s="2377"/>
      <c r="D16" s="2377"/>
      <c r="E16" s="2377"/>
      <c r="F16" s="2377"/>
      <c r="G16" s="2377"/>
      <c r="H16" s="2377"/>
      <c r="I16" s="2377"/>
      <c r="J16" s="2377"/>
      <c r="K16" s="2377"/>
      <c r="L16" s="2377"/>
      <c r="M16" s="2377"/>
      <c r="N16" s="2377"/>
      <c r="O16" s="2377"/>
      <c r="P16" s="2377"/>
      <c r="Q16" s="2377"/>
      <c r="R16" s="2377"/>
      <c r="S16" s="2377"/>
      <c r="T16" s="2377"/>
      <c r="U16" s="2377"/>
      <c r="V16" s="2377"/>
      <c r="W16" s="2377"/>
      <c r="X16" s="2377"/>
      <c r="Y16" s="2377"/>
      <c r="Z16" s="2285"/>
      <c r="AA16" s="2286"/>
      <c r="AB16" s="2286"/>
      <c r="AC16" s="2286"/>
      <c r="AD16" s="2286"/>
      <c r="AE16" s="2286"/>
      <c r="AF16" s="2286"/>
      <c r="AG16" s="2286"/>
      <c r="AH16" s="2286"/>
      <c r="AI16" s="2286"/>
      <c r="AJ16" s="2286"/>
      <c r="AK16" s="2286"/>
      <c r="AL16" s="2287"/>
      <c r="AM16" s="407"/>
      <c r="AN16" s="407"/>
      <c r="AO16" s="407"/>
      <c r="AP16" s="407"/>
      <c r="AQ16" s="406"/>
      <c r="AR16" s="407"/>
      <c r="AS16" s="407"/>
      <c r="AT16" s="407"/>
      <c r="AU16" s="406"/>
      <c r="AV16" s="407"/>
      <c r="AW16" s="407"/>
      <c r="AX16" s="408"/>
      <c r="BH16" s="6"/>
      <c r="BI16" s="6"/>
      <c r="BJ16" s="6"/>
      <c r="BK16" s="6"/>
      <c r="BL16" s="6"/>
      <c r="BM16" s="6"/>
    </row>
    <row r="17" spans="2:50" customFormat="1" ht="9.75" customHeight="1">
      <c r="B17" s="2374" t="s">
        <v>879</v>
      </c>
      <c r="C17" s="2375"/>
      <c r="D17" s="2375"/>
      <c r="E17" s="2375"/>
      <c r="F17" s="2375"/>
      <c r="G17" s="2375"/>
      <c r="H17" s="2375"/>
      <c r="I17" s="2375"/>
      <c r="J17" s="2375"/>
      <c r="K17" s="2375"/>
      <c r="L17" s="2375"/>
      <c r="M17" s="2375"/>
      <c r="N17" s="2375"/>
      <c r="O17" s="2375"/>
      <c r="P17" s="2375"/>
      <c r="Q17" s="2375"/>
      <c r="R17" s="2375"/>
      <c r="S17" s="2375"/>
      <c r="T17" s="2375"/>
      <c r="U17" s="2375"/>
      <c r="V17" s="2375"/>
      <c r="W17" s="2375"/>
      <c r="X17" s="2375"/>
      <c r="Y17" s="2375"/>
      <c r="Z17" s="2282"/>
      <c r="AA17" s="2283"/>
      <c r="AB17" s="2283"/>
      <c r="AC17" s="2283"/>
      <c r="AD17" s="2283"/>
      <c r="AE17" s="2283"/>
      <c r="AF17" s="2283"/>
      <c r="AG17" s="2283"/>
      <c r="AH17" s="2283"/>
      <c r="AI17" s="2283"/>
      <c r="AJ17" s="2283"/>
      <c r="AK17" s="2283"/>
      <c r="AL17" s="2284"/>
      <c r="AM17" s="404"/>
      <c r="AN17" s="404"/>
      <c r="AO17" s="404"/>
      <c r="AP17" s="404"/>
      <c r="AQ17" s="403"/>
      <c r="AR17" s="404"/>
      <c r="AS17" s="404"/>
      <c r="AT17" s="404"/>
      <c r="AU17" s="403"/>
      <c r="AV17" s="404"/>
      <c r="AW17" s="404"/>
      <c r="AX17" s="409"/>
    </row>
    <row r="18" spans="2:50" customFormat="1" ht="9.75" customHeight="1" thickBot="1">
      <c r="B18" s="2376"/>
      <c r="C18" s="2377"/>
      <c r="D18" s="2377"/>
      <c r="E18" s="2377"/>
      <c r="F18" s="2377"/>
      <c r="G18" s="2377"/>
      <c r="H18" s="2377"/>
      <c r="I18" s="2377"/>
      <c r="J18" s="2377"/>
      <c r="K18" s="2377"/>
      <c r="L18" s="2377"/>
      <c r="M18" s="2377"/>
      <c r="N18" s="2377"/>
      <c r="O18" s="2377"/>
      <c r="P18" s="2377"/>
      <c r="Q18" s="2377"/>
      <c r="R18" s="2377"/>
      <c r="S18" s="2377"/>
      <c r="T18" s="2377"/>
      <c r="U18" s="2377"/>
      <c r="V18" s="2377"/>
      <c r="W18" s="2377"/>
      <c r="X18" s="2377"/>
      <c r="Y18" s="2377"/>
      <c r="Z18" s="2285"/>
      <c r="AA18" s="2286"/>
      <c r="AB18" s="2286"/>
      <c r="AC18" s="2286"/>
      <c r="AD18" s="2286"/>
      <c r="AE18" s="2286"/>
      <c r="AF18" s="2286"/>
      <c r="AG18" s="2286"/>
      <c r="AH18" s="2286"/>
      <c r="AI18" s="2286"/>
      <c r="AJ18" s="2286"/>
      <c r="AK18" s="2286"/>
      <c r="AL18" s="2287"/>
      <c r="AM18" s="411"/>
      <c r="AN18" s="411"/>
      <c r="AO18" s="411"/>
      <c r="AP18" s="411"/>
      <c r="AQ18" s="410"/>
      <c r="AR18" s="411"/>
      <c r="AS18" s="411"/>
      <c r="AT18" s="411"/>
      <c r="AU18" s="410"/>
      <c r="AV18" s="411"/>
      <c r="AW18" s="411"/>
      <c r="AX18" s="412"/>
    </row>
    <row r="19" spans="2:50" customFormat="1" ht="9.75" customHeight="1">
      <c r="B19" s="2374" t="s">
        <v>880</v>
      </c>
      <c r="C19" s="2375"/>
      <c r="D19" s="2375"/>
      <c r="E19" s="2375"/>
      <c r="F19" s="2375"/>
      <c r="G19" s="2375"/>
      <c r="H19" s="2375"/>
      <c r="I19" s="2375"/>
      <c r="J19" s="2375"/>
      <c r="K19" s="2375"/>
      <c r="L19" s="2375"/>
      <c r="M19" s="2375"/>
      <c r="N19" s="2375"/>
      <c r="O19" s="2375"/>
      <c r="P19" s="2375"/>
      <c r="Q19" s="2375"/>
      <c r="R19" s="2375"/>
      <c r="S19" s="2375"/>
      <c r="T19" s="2375"/>
      <c r="U19" s="2375"/>
      <c r="V19" s="2375"/>
      <c r="W19" s="2375"/>
      <c r="X19" s="2375"/>
      <c r="Y19" s="2375"/>
      <c r="Z19" s="2282"/>
      <c r="AA19" s="2283"/>
      <c r="AB19" s="2283"/>
      <c r="AC19" s="2283"/>
      <c r="AD19" s="2283"/>
      <c r="AE19" s="2283"/>
      <c r="AF19" s="2283"/>
      <c r="AG19" s="2283"/>
      <c r="AH19" s="2283"/>
      <c r="AI19" s="2283"/>
      <c r="AJ19" s="2283"/>
      <c r="AK19" s="2283"/>
      <c r="AL19" s="2284"/>
      <c r="AM19" s="407"/>
      <c r="AN19" s="407"/>
      <c r="AO19" s="407"/>
      <c r="AP19" s="407"/>
      <c r="AQ19" s="406"/>
      <c r="AR19" s="407"/>
      <c r="AS19" s="407"/>
      <c r="AT19" s="407"/>
      <c r="AU19" s="406"/>
      <c r="AV19" s="407"/>
      <c r="AW19" s="407"/>
      <c r="AX19" s="408"/>
    </row>
    <row r="20" spans="2:50" customFormat="1" ht="9.75" customHeight="1" thickBot="1">
      <c r="B20" s="2376"/>
      <c r="C20" s="2377"/>
      <c r="D20" s="2377"/>
      <c r="E20" s="2377"/>
      <c r="F20" s="2377"/>
      <c r="G20" s="2377"/>
      <c r="H20" s="2377"/>
      <c r="I20" s="2377"/>
      <c r="J20" s="2377"/>
      <c r="K20" s="2377"/>
      <c r="L20" s="2377"/>
      <c r="M20" s="2377"/>
      <c r="N20" s="2377"/>
      <c r="O20" s="2377"/>
      <c r="P20" s="2377"/>
      <c r="Q20" s="2377"/>
      <c r="R20" s="2377"/>
      <c r="S20" s="2377"/>
      <c r="T20" s="2377"/>
      <c r="U20" s="2377"/>
      <c r="V20" s="2377"/>
      <c r="W20" s="2377"/>
      <c r="X20" s="2377"/>
      <c r="Y20" s="2377"/>
      <c r="Z20" s="2285"/>
      <c r="AA20" s="2286"/>
      <c r="AB20" s="2286"/>
      <c r="AC20" s="2286"/>
      <c r="AD20" s="2286"/>
      <c r="AE20" s="2286"/>
      <c r="AF20" s="2286"/>
      <c r="AG20" s="2286"/>
      <c r="AH20" s="2286"/>
      <c r="AI20" s="2286"/>
      <c r="AJ20" s="2286"/>
      <c r="AK20" s="2286"/>
      <c r="AL20" s="2287"/>
      <c r="AM20" s="407"/>
      <c r="AN20" s="407"/>
      <c r="AO20" s="407"/>
      <c r="AP20" s="407"/>
      <c r="AQ20" s="406"/>
      <c r="AR20" s="407"/>
      <c r="AS20" s="407"/>
      <c r="AT20" s="407"/>
      <c r="AU20" s="406"/>
      <c r="AV20" s="407"/>
      <c r="AW20" s="407"/>
      <c r="AX20" s="408"/>
    </row>
    <row r="21" spans="2:50" customFormat="1" ht="9.75" customHeight="1">
      <c r="B21" s="2374" t="s">
        <v>881</v>
      </c>
      <c r="C21" s="2375"/>
      <c r="D21" s="2375"/>
      <c r="E21" s="2375"/>
      <c r="F21" s="2375"/>
      <c r="G21" s="2375"/>
      <c r="H21" s="2375"/>
      <c r="I21" s="2375"/>
      <c r="J21" s="2375"/>
      <c r="K21" s="2375"/>
      <c r="L21" s="2375"/>
      <c r="M21" s="2375"/>
      <c r="N21" s="2375"/>
      <c r="O21" s="2375"/>
      <c r="P21" s="2375"/>
      <c r="Q21" s="2375"/>
      <c r="R21" s="2375"/>
      <c r="S21" s="2375"/>
      <c r="T21" s="2375"/>
      <c r="U21" s="2375"/>
      <c r="V21" s="2375"/>
      <c r="W21" s="2375"/>
      <c r="X21" s="2375"/>
      <c r="Y21" s="2375"/>
      <c r="Z21" s="2282"/>
      <c r="AA21" s="2283"/>
      <c r="AB21" s="2283"/>
      <c r="AC21" s="2283"/>
      <c r="AD21" s="2283"/>
      <c r="AE21" s="2283"/>
      <c r="AF21" s="2283"/>
      <c r="AG21" s="2283"/>
      <c r="AH21" s="2283"/>
      <c r="AI21" s="2283"/>
      <c r="AJ21" s="2283"/>
      <c r="AK21" s="2283"/>
      <c r="AL21" s="2284"/>
      <c r="AM21" s="404"/>
      <c r="AN21" s="404"/>
      <c r="AO21" s="404"/>
      <c r="AP21" s="404"/>
      <c r="AQ21" s="403"/>
      <c r="AR21" s="404"/>
      <c r="AS21" s="404"/>
      <c r="AT21" s="404"/>
      <c r="AU21" s="403"/>
      <c r="AV21" s="404"/>
      <c r="AW21" s="404"/>
      <c r="AX21" s="409"/>
    </row>
    <row r="22" spans="2:50" customFormat="1" ht="9.75" customHeight="1" thickBot="1">
      <c r="B22" s="2376"/>
      <c r="C22" s="2377"/>
      <c r="D22" s="2377"/>
      <c r="E22" s="2377"/>
      <c r="F22" s="2377"/>
      <c r="G22" s="2377"/>
      <c r="H22" s="2377"/>
      <c r="I22" s="2377"/>
      <c r="J22" s="2377"/>
      <c r="K22" s="2377"/>
      <c r="L22" s="2377"/>
      <c r="M22" s="2377"/>
      <c r="N22" s="2377"/>
      <c r="O22" s="2377"/>
      <c r="P22" s="2377"/>
      <c r="Q22" s="2377"/>
      <c r="R22" s="2377"/>
      <c r="S22" s="2377"/>
      <c r="T22" s="2377"/>
      <c r="U22" s="2377"/>
      <c r="V22" s="2377"/>
      <c r="W22" s="2377"/>
      <c r="X22" s="2377"/>
      <c r="Y22" s="2377"/>
      <c r="Z22" s="2285"/>
      <c r="AA22" s="2286"/>
      <c r="AB22" s="2286"/>
      <c r="AC22" s="2286"/>
      <c r="AD22" s="2286"/>
      <c r="AE22" s="2286"/>
      <c r="AF22" s="2286"/>
      <c r="AG22" s="2286"/>
      <c r="AH22" s="2286"/>
      <c r="AI22" s="2286"/>
      <c r="AJ22" s="2286"/>
      <c r="AK22" s="2286"/>
      <c r="AL22" s="2287"/>
      <c r="AM22" s="411"/>
      <c r="AN22" s="411"/>
      <c r="AO22" s="411"/>
      <c r="AP22" s="411"/>
      <c r="AQ22" s="410"/>
      <c r="AR22" s="411"/>
      <c r="AS22" s="411"/>
      <c r="AT22" s="411"/>
      <c r="AU22" s="410"/>
      <c r="AV22" s="411"/>
      <c r="AW22" s="411"/>
      <c r="AX22" s="412"/>
    </row>
    <row r="23" spans="2:50" customFormat="1" ht="13.5" customHeight="1">
      <c r="B23" s="2378" t="s">
        <v>882</v>
      </c>
      <c r="C23" s="2378"/>
      <c r="D23" s="2378"/>
      <c r="E23" s="2378"/>
      <c r="F23" s="2378"/>
      <c r="G23" s="2378"/>
      <c r="H23" s="2378"/>
      <c r="I23" s="2378"/>
      <c r="J23" s="2378"/>
      <c r="K23" s="2378"/>
      <c r="L23" s="2378"/>
      <c r="M23" s="2378"/>
      <c r="N23" s="2429" t="s">
        <v>883</v>
      </c>
      <c r="O23" s="2430"/>
      <c r="P23" s="2430"/>
      <c r="Q23" s="2430"/>
      <c r="R23" s="2430"/>
      <c r="S23" s="2430"/>
      <c r="T23" s="2378"/>
      <c r="U23" s="2378"/>
      <c r="V23" s="2378"/>
      <c r="W23" s="2378"/>
      <c r="X23" s="2378"/>
      <c r="Y23" s="2378"/>
      <c r="Z23" s="2386"/>
      <c r="AA23" s="2386"/>
      <c r="AB23" s="2386"/>
      <c r="AC23" s="2432" t="s">
        <v>884</v>
      </c>
      <c r="AD23" s="2328"/>
      <c r="AE23" s="2328"/>
      <c r="AF23" s="2433"/>
      <c r="AG23" s="2278"/>
      <c r="AH23" s="2371"/>
      <c r="AI23" s="2371"/>
      <c r="AJ23" s="2371"/>
      <c r="AK23" s="2371"/>
      <c r="AL23" s="2372"/>
      <c r="AM23" s="2330" t="s">
        <v>885</v>
      </c>
      <c r="AN23" s="2331"/>
      <c r="AO23" s="2332"/>
      <c r="AP23" s="2258" t="s">
        <v>886</v>
      </c>
      <c r="AQ23" s="2259"/>
      <c r="AR23" s="2259"/>
      <c r="AS23" s="2259"/>
      <c r="AT23" s="2259"/>
      <c r="AU23" s="2259"/>
      <c r="AV23" s="2259"/>
      <c r="AW23" s="2259"/>
      <c r="AX23" s="2300"/>
    </row>
    <row r="24" spans="2:50" customFormat="1">
      <c r="B24" s="2378"/>
      <c r="C24" s="2378"/>
      <c r="D24" s="2378"/>
      <c r="E24" s="2378"/>
      <c r="F24" s="2378"/>
      <c r="G24" s="2378"/>
      <c r="H24" s="2378"/>
      <c r="I24" s="2378"/>
      <c r="J24" s="2378"/>
      <c r="K24" s="2378"/>
      <c r="L24" s="2378"/>
      <c r="M24" s="2378"/>
      <c r="N24" s="2431"/>
      <c r="O24" s="2431"/>
      <c r="P24" s="2431"/>
      <c r="Q24" s="2431"/>
      <c r="R24" s="2431"/>
      <c r="S24" s="2431"/>
      <c r="T24" s="2378"/>
      <c r="U24" s="2378"/>
      <c r="V24" s="2378"/>
      <c r="W24" s="2378"/>
      <c r="X24" s="2378"/>
      <c r="Y24" s="2378"/>
      <c r="Z24" s="2378"/>
      <c r="AA24" s="2378"/>
      <c r="AB24" s="2378"/>
      <c r="AC24" s="2434"/>
      <c r="AD24" s="2328"/>
      <c r="AE24" s="2328"/>
      <c r="AF24" s="2433"/>
      <c r="AG24" s="2279"/>
      <c r="AH24" s="2369"/>
      <c r="AI24" s="2369"/>
      <c r="AJ24" s="2369"/>
      <c r="AK24" s="2369"/>
      <c r="AL24" s="2373"/>
      <c r="AM24" s="2333"/>
      <c r="AN24" s="2334"/>
      <c r="AO24" s="2335"/>
      <c r="AP24" s="2339"/>
      <c r="AQ24" s="2340"/>
      <c r="AR24" s="2340"/>
      <c r="AS24" s="2340"/>
      <c r="AT24" s="2340"/>
      <c r="AU24" s="2340"/>
      <c r="AV24" s="2340"/>
      <c r="AW24" s="2340"/>
      <c r="AX24" s="2341"/>
    </row>
    <row r="25" spans="2:50" customFormat="1" ht="21.75" customHeight="1" thickBot="1">
      <c r="B25" s="2379" t="s">
        <v>887</v>
      </c>
      <c r="C25" s="2380"/>
      <c r="D25" s="2381"/>
      <c r="E25" s="2382" t="s">
        <v>888</v>
      </c>
      <c r="F25" s="2289"/>
      <c r="G25" s="2290"/>
      <c r="H25" s="2379" t="s">
        <v>889</v>
      </c>
      <c r="I25" s="2383"/>
      <c r="J25" s="2381"/>
      <c r="K25" s="2379" t="s">
        <v>890</v>
      </c>
      <c r="L25" s="2383"/>
      <c r="M25" s="2383"/>
      <c r="N25" s="2378" t="s">
        <v>891</v>
      </c>
      <c r="O25" s="2378"/>
      <c r="P25" s="2378"/>
      <c r="Q25" s="2288" t="s">
        <v>892</v>
      </c>
      <c r="R25" s="2288"/>
      <c r="S25" s="2288"/>
      <c r="T25" s="2289" t="s">
        <v>893</v>
      </c>
      <c r="U25" s="2289"/>
      <c r="V25" s="2290"/>
      <c r="W25" s="2291" t="s">
        <v>892</v>
      </c>
      <c r="X25" s="2289"/>
      <c r="Y25" s="2290"/>
      <c r="Z25" s="2292" t="s">
        <v>665</v>
      </c>
      <c r="AA25" s="2293"/>
      <c r="AB25" s="2294"/>
      <c r="AC25" s="2435"/>
      <c r="AD25" s="2329"/>
      <c r="AE25" s="2329"/>
      <c r="AF25" s="2436"/>
      <c r="AG25" s="2295" t="s">
        <v>894</v>
      </c>
      <c r="AH25" s="2296"/>
      <c r="AI25" s="2296"/>
      <c r="AJ25" s="2297"/>
      <c r="AK25" s="2298" t="s">
        <v>665</v>
      </c>
      <c r="AL25" s="2299"/>
      <c r="AM25" s="2336"/>
      <c r="AN25" s="2337"/>
      <c r="AO25" s="2338"/>
      <c r="AP25" s="2339"/>
      <c r="AQ25" s="2340"/>
      <c r="AR25" s="2340"/>
      <c r="AS25" s="2340"/>
      <c r="AT25" s="2340"/>
      <c r="AU25" s="2340"/>
      <c r="AV25" s="2340"/>
      <c r="AW25" s="2340"/>
      <c r="AX25" s="2341"/>
    </row>
    <row r="26" spans="2:50" customFormat="1" ht="9" customHeight="1">
      <c r="B26" s="2258"/>
      <c r="C26" s="2259"/>
      <c r="D26" s="2300"/>
      <c r="E26" s="2342"/>
      <c r="F26" s="2343"/>
      <c r="G26" s="2344"/>
      <c r="H26" s="2258"/>
      <c r="I26" s="2259"/>
      <c r="J26" s="2300"/>
      <c r="K26" s="2258"/>
      <c r="L26" s="2259"/>
      <c r="M26" s="2300"/>
      <c r="N26" s="2343"/>
      <c r="O26" s="2343"/>
      <c r="P26" s="2344"/>
      <c r="Q26" s="2258"/>
      <c r="R26" s="2259"/>
      <c r="S26" s="2300"/>
      <c r="T26" s="2302" t="s">
        <v>895</v>
      </c>
      <c r="U26" s="2303"/>
      <c r="V26" s="2304"/>
      <c r="W26" s="2308" t="s">
        <v>895</v>
      </c>
      <c r="X26" s="2309"/>
      <c r="Y26" s="2310"/>
      <c r="Z26" s="2308" t="s">
        <v>895</v>
      </c>
      <c r="AA26" s="2309"/>
      <c r="AB26" s="2310"/>
      <c r="AC26" s="2308" t="s">
        <v>895</v>
      </c>
      <c r="AD26" s="2309"/>
      <c r="AE26" s="2309"/>
      <c r="AF26" s="2310"/>
      <c r="AG26" s="2423"/>
      <c r="AH26" s="2424"/>
      <c r="AI26" s="2424"/>
      <c r="AJ26" s="2425"/>
      <c r="AK26" s="2308" t="s">
        <v>895</v>
      </c>
      <c r="AL26" s="2310"/>
      <c r="AM26" s="2314" t="s">
        <v>895</v>
      </c>
      <c r="AN26" s="2315"/>
      <c r="AO26" s="2315"/>
      <c r="AP26" s="419"/>
      <c r="AQ26" s="420"/>
      <c r="AR26" s="420"/>
      <c r="AS26" s="420"/>
      <c r="AT26" s="421" t="s">
        <v>826</v>
      </c>
      <c r="AU26" s="421"/>
      <c r="AV26" s="421"/>
      <c r="AW26" s="421"/>
      <c r="AX26" s="422" t="s">
        <v>660</v>
      </c>
    </row>
    <row r="27" spans="2:50" customFormat="1" ht="18.75" customHeight="1" thickBot="1">
      <c r="B27" s="2260"/>
      <c r="C27" s="2261"/>
      <c r="D27" s="2301"/>
      <c r="E27" s="2345"/>
      <c r="F27" s="2346"/>
      <c r="G27" s="2347"/>
      <c r="H27" s="2260"/>
      <c r="I27" s="2261"/>
      <c r="J27" s="2301"/>
      <c r="K27" s="2260"/>
      <c r="L27" s="2261"/>
      <c r="M27" s="2301"/>
      <c r="N27" s="2346"/>
      <c r="O27" s="2346"/>
      <c r="P27" s="2347"/>
      <c r="Q27" s="2260"/>
      <c r="R27" s="2261"/>
      <c r="S27" s="2301"/>
      <c r="T27" s="2305"/>
      <c r="U27" s="2306"/>
      <c r="V27" s="2307"/>
      <c r="W27" s="2311"/>
      <c r="X27" s="2312"/>
      <c r="Y27" s="2313"/>
      <c r="Z27" s="2311"/>
      <c r="AA27" s="2312"/>
      <c r="AB27" s="2313"/>
      <c r="AC27" s="2311"/>
      <c r="AD27" s="2312"/>
      <c r="AE27" s="2312"/>
      <c r="AF27" s="2313"/>
      <c r="AG27" s="2426"/>
      <c r="AH27" s="2427"/>
      <c r="AI27" s="2427"/>
      <c r="AJ27" s="2428"/>
      <c r="AK27" s="2311"/>
      <c r="AL27" s="2313"/>
      <c r="AM27" s="2316"/>
      <c r="AN27" s="2317"/>
      <c r="AO27" s="2317"/>
      <c r="AP27" s="2318"/>
      <c r="AQ27" s="2319"/>
      <c r="AR27" s="2319"/>
      <c r="AS27" s="2319"/>
      <c r="AT27" s="2319"/>
      <c r="AU27" s="2319"/>
      <c r="AV27" s="2319"/>
      <c r="AW27" s="2319"/>
      <c r="AX27" s="2320"/>
    </row>
    <row r="28" spans="2:50" customFormat="1" ht="13.5" customHeight="1">
      <c r="B28" s="2291" t="s">
        <v>896</v>
      </c>
      <c r="C28" s="2289"/>
      <c r="D28" s="2289"/>
      <c r="E28" s="2289"/>
      <c r="F28" s="2289"/>
      <c r="G28" s="2289"/>
      <c r="H28" s="2289"/>
      <c r="I28" s="2289"/>
      <c r="J28" s="2289"/>
      <c r="K28" s="2289"/>
      <c r="L28" s="2289"/>
      <c r="M28" s="2289"/>
      <c r="N28" s="2289"/>
      <c r="O28" s="2289"/>
      <c r="P28" s="2290"/>
      <c r="Q28" s="2378" t="s">
        <v>897</v>
      </c>
      <c r="R28" s="2378"/>
      <c r="S28" s="2378"/>
      <c r="T28" s="2378"/>
      <c r="U28" s="2378"/>
      <c r="V28" s="2384"/>
      <c r="W28" s="2384"/>
      <c r="X28" s="2384"/>
      <c r="Y28" s="2384"/>
      <c r="Z28" s="2384"/>
      <c r="AA28" s="2384"/>
      <c r="AB28" s="2384"/>
      <c r="AC28" s="2384"/>
      <c r="AD28" s="2384"/>
      <c r="AE28" s="2378"/>
      <c r="AF28" s="2378"/>
      <c r="AG28" s="2378"/>
      <c r="AH28" s="2321" t="s">
        <v>898</v>
      </c>
      <c r="AI28" s="2321"/>
      <c r="AJ28" s="2321"/>
      <c r="AK28" s="2321"/>
      <c r="AL28" s="2321"/>
      <c r="AM28" s="2321"/>
      <c r="AN28" s="2321"/>
      <c r="AO28" s="2321"/>
      <c r="AP28" s="2322"/>
      <c r="AQ28" s="2322"/>
      <c r="AR28" s="2322"/>
      <c r="AS28" s="2322"/>
      <c r="AT28" s="2322"/>
      <c r="AU28" s="2322"/>
      <c r="AV28" s="2322"/>
      <c r="AW28" s="2322"/>
      <c r="AX28" s="2323"/>
    </row>
    <row r="29" spans="2:50" customFormat="1" ht="13.5" customHeight="1">
      <c r="B29" s="2291" t="s">
        <v>899</v>
      </c>
      <c r="C29" s="2289"/>
      <c r="D29" s="2289"/>
      <c r="E29" s="2290"/>
      <c r="F29" s="2289"/>
      <c r="G29" s="2289"/>
      <c r="H29" s="2289"/>
      <c r="I29" s="2289"/>
      <c r="J29" s="2289"/>
      <c r="K29" s="2289"/>
      <c r="L29" s="2289"/>
      <c r="M29" s="2290"/>
      <c r="N29" s="2387" t="s">
        <v>683</v>
      </c>
      <c r="O29" s="2259"/>
      <c r="P29" s="2300"/>
      <c r="Q29" s="2384">
        <v>1</v>
      </c>
      <c r="R29" s="2291" t="s">
        <v>900</v>
      </c>
      <c r="S29" s="2289"/>
      <c r="T29" s="2289"/>
      <c r="U29" s="2290"/>
      <c r="V29" s="2378"/>
      <c r="W29" s="2378"/>
      <c r="X29" s="2378"/>
      <c r="Y29" s="2378"/>
      <c r="Z29" s="2378"/>
      <c r="AA29" s="2378"/>
      <c r="AB29" s="2378"/>
      <c r="AC29" s="2378"/>
      <c r="AD29" s="2378"/>
      <c r="AE29" s="2274" t="s">
        <v>683</v>
      </c>
      <c r="AF29" s="2280"/>
      <c r="AG29" s="2280"/>
      <c r="AH29" s="2327">
        <v>1</v>
      </c>
      <c r="AI29" s="2415" t="s">
        <v>900</v>
      </c>
      <c r="AJ29" s="2321"/>
      <c r="AK29" s="2321"/>
      <c r="AL29" s="2416"/>
      <c r="AM29" s="2263"/>
      <c r="AN29" s="2263"/>
      <c r="AO29" s="2263"/>
      <c r="AP29" s="2263"/>
      <c r="AQ29" s="2263"/>
      <c r="AR29" s="2263"/>
      <c r="AS29" s="2263"/>
      <c r="AT29" s="2263"/>
      <c r="AU29" s="2263"/>
      <c r="AV29" s="2417" t="s">
        <v>683</v>
      </c>
      <c r="AW29" s="2418"/>
      <c r="AX29" s="2418"/>
    </row>
    <row r="30" spans="2:50" customFormat="1" ht="13.5" customHeight="1">
      <c r="B30" s="2258" t="s">
        <v>685</v>
      </c>
      <c r="C30" s="2259"/>
      <c r="D30" s="2259"/>
      <c r="E30" s="2300"/>
      <c r="F30" s="2259"/>
      <c r="G30" s="2259"/>
      <c r="H30" s="2259"/>
      <c r="I30" s="2259"/>
      <c r="J30" s="2259"/>
      <c r="K30" s="2259"/>
      <c r="L30" s="2259"/>
      <c r="M30" s="2300"/>
      <c r="N30" s="2388"/>
      <c r="O30" s="2340"/>
      <c r="P30" s="2341"/>
      <c r="Q30" s="2385"/>
      <c r="R30" s="2258" t="s">
        <v>685</v>
      </c>
      <c r="S30" s="2259"/>
      <c r="T30" s="2259"/>
      <c r="U30" s="2259"/>
      <c r="V30" s="2262"/>
      <c r="W30" s="2262"/>
      <c r="X30" s="2262"/>
      <c r="Y30" s="2262"/>
      <c r="Z30" s="2262"/>
      <c r="AA30" s="2262"/>
      <c r="AB30" s="2262"/>
      <c r="AC30" s="2262"/>
      <c r="AD30" s="2262"/>
      <c r="AE30" s="2275"/>
      <c r="AF30" s="2280"/>
      <c r="AG30" s="2280"/>
      <c r="AH30" s="2328"/>
      <c r="AI30" s="2258" t="s">
        <v>685</v>
      </c>
      <c r="AJ30" s="2259"/>
      <c r="AK30" s="2259"/>
      <c r="AL30" s="2259"/>
      <c r="AM30" s="2263"/>
      <c r="AN30" s="2263"/>
      <c r="AO30" s="2263"/>
      <c r="AP30" s="2263"/>
      <c r="AQ30" s="2263"/>
      <c r="AR30" s="2263"/>
      <c r="AS30" s="2263"/>
      <c r="AT30" s="2263"/>
      <c r="AU30" s="2263"/>
      <c r="AV30" s="2417"/>
      <c r="AW30" s="2418"/>
      <c r="AX30" s="2418"/>
    </row>
    <row r="31" spans="2:50" customFormat="1" ht="13.5" customHeight="1">
      <c r="B31" s="2260"/>
      <c r="C31" s="2261"/>
      <c r="D31" s="2261"/>
      <c r="E31" s="2301"/>
      <c r="F31" s="2261"/>
      <c r="G31" s="2261"/>
      <c r="H31" s="2261"/>
      <c r="I31" s="2261"/>
      <c r="J31" s="2261"/>
      <c r="K31" s="2261"/>
      <c r="L31" s="2261"/>
      <c r="M31" s="2301"/>
      <c r="N31" s="2389"/>
      <c r="O31" s="2261"/>
      <c r="P31" s="2301"/>
      <c r="Q31" s="2385"/>
      <c r="R31" s="2260"/>
      <c r="S31" s="2261"/>
      <c r="T31" s="2261"/>
      <c r="U31" s="2261"/>
      <c r="V31" s="2262"/>
      <c r="W31" s="2262"/>
      <c r="X31" s="2262"/>
      <c r="Y31" s="2262"/>
      <c r="Z31" s="2262"/>
      <c r="AA31" s="2262"/>
      <c r="AB31" s="2262"/>
      <c r="AC31" s="2262"/>
      <c r="AD31" s="2262"/>
      <c r="AE31" s="2276"/>
      <c r="AF31" s="2280"/>
      <c r="AG31" s="2280"/>
      <c r="AH31" s="2328"/>
      <c r="AI31" s="2260"/>
      <c r="AJ31" s="2261"/>
      <c r="AK31" s="2261"/>
      <c r="AL31" s="2261"/>
      <c r="AM31" s="2263"/>
      <c r="AN31" s="2263"/>
      <c r="AO31" s="2263"/>
      <c r="AP31" s="2263"/>
      <c r="AQ31" s="2263"/>
      <c r="AR31" s="2263"/>
      <c r="AS31" s="2263"/>
      <c r="AT31" s="2263"/>
      <c r="AU31" s="2263"/>
      <c r="AV31" s="2417"/>
      <c r="AW31" s="2418"/>
      <c r="AX31" s="2418"/>
    </row>
    <row r="32" spans="2:50" customFormat="1" ht="18" customHeight="1">
      <c r="B32" s="2264"/>
      <c r="C32" s="2265"/>
      <c r="D32" s="2265"/>
      <c r="E32" s="2265"/>
      <c r="F32" s="2265"/>
      <c r="G32" s="2265"/>
      <c r="H32" s="2265"/>
      <c r="I32" s="2265"/>
      <c r="J32" s="2265"/>
      <c r="K32" s="2265"/>
      <c r="L32" s="2265"/>
      <c r="M32" s="2265"/>
      <c r="N32" s="2265"/>
      <c r="O32" s="2265"/>
      <c r="P32" s="2266"/>
      <c r="Q32" s="2386"/>
      <c r="R32" s="2264"/>
      <c r="S32" s="2265"/>
      <c r="T32" s="2265"/>
      <c r="U32" s="2265"/>
      <c r="V32" s="2265"/>
      <c r="W32" s="2265"/>
      <c r="X32" s="2265"/>
      <c r="Y32" s="2265"/>
      <c r="Z32" s="2265"/>
      <c r="AA32" s="2265"/>
      <c r="AB32" s="2265"/>
      <c r="AC32" s="2265"/>
      <c r="AD32" s="2265"/>
      <c r="AE32" s="2265"/>
      <c r="AF32" s="2265"/>
      <c r="AG32" s="2266"/>
      <c r="AH32" s="2329"/>
      <c r="AI32" s="2267"/>
      <c r="AJ32" s="2268"/>
      <c r="AK32" s="2268"/>
      <c r="AL32" s="2268"/>
      <c r="AM32" s="2268"/>
      <c r="AN32" s="2268"/>
      <c r="AO32" s="2268"/>
      <c r="AP32" s="2268"/>
      <c r="AQ32" s="2268"/>
      <c r="AR32" s="2268"/>
      <c r="AS32" s="2268"/>
      <c r="AT32" s="2268"/>
      <c r="AU32" s="2268"/>
      <c r="AV32" s="2268"/>
      <c r="AW32" s="2268"/>
      <c r="AX32" s="2269"/>
    </row>
    <row r="33" spans="2:55" customFormat="1">
      <c r="B33" s="413" t="s">
        <v>694</v>
      </c>
      <c r="C33" s="414"/>
      <c r="D33" s="414"/>
      <c r="E33" s="414"/>
      <c r="F33" s="414"/>
      <c r="G33" s="414"/>
      <c r="H33" s="414"/>
      <c r="I33" s="414"/>
      <c r="J33" s="414"/>
      <c r="K33" s="414"/>
      <c r="L33" s="414"/>
      <c r="M33" s="414"/>
      <c r="N33" s="414"/>
      <c r="O33" s="414"/>
      <c r="P33" s="414"/>
      <c r="Q33" s="2324">
        <v>2</v>
      </c>
      <c r="R33" s="2270" t="s">
        <v>901</v>
      </c>
      <c r="S33" s="2271"/>
      <c r="T33" s="2271"/>
      <c r="U33" s="2272"/>
      <c r="V33" s="2273"/>
      <c r="W33" s="2273"/>
      <c r="X33" s="2273"/>
      <c r="Y33" s="2273"/>
      <c r="Z33" s="2273"/>
      <c r="AA33" s="2273"/>
      <c r="AB33" s="2273"/>
      <c r="AC33" s="2273"/>
      <c r="AD33" s="2273"/>
      <c r="AE33" s="2274" t="s">
        <v>683</v>
      </c>
      <c r="AF33" s="2273"/>
      <c r="AG33" s="2273"/>
      <c r="AH33" s="2277">
        <v>2</v>
      </c>
      <c r="AI33" s="2270" t="s">
        <v>900</v>
      </c>
      <c r="AJ33" s="2271"/>
      <c r="AK33" s="2271"/>
      <c r="AL33" s="2272"/>
      <c r="AM33" s="2273"/>
      <c r="AN33" s="2273"/>
      <c r="AO33" s="2273"/>
      <c r="AP33" s="2273"/>
      <c r="AQ33" s="2273"/>
      <c r="AR33" s="2273"/>
      <c r="AS33" s="2273"/>
      <c r="AT33" s="2273"/>
      <c r="AU33" s="2273"/>
      <c r="AV33" s="2274" t="s">
        <v>683</v>
      </c>
      <c r="AW33" s="2280"/>
      <c r="AX33" s="2280"/>
    </row>
    <row r="34" spans="2:55" customFormat="1">
      <c r="B34" s="2437"/>
      <c r="C34" s="2438"/>
      <c r="D34" s="2438"/>
      <c r="E34" s="2438"/>
      <c r="F34" s="2438"/>
      <c r="G34" s="2438"/>
      <c r="H34" s="2438"/>
      <c r="I34" s="2438"/>
      <c r="J34" s="2438"/>
      <c r="K34" s="2438"/>
      <c r="L34" s="2438"/>
      <c r="M34" s="2438"/>
      <c r="N34" s="2438"/>
      <c r="O34" s="2438"/>
      <c r="P34" s="2439"/>
      <c r="Q34" s="2325"/>
      <c r="R34" s="2258" t="s">
        <v>685</v>
      </c>
      <c r="S34" s="2259"/>
      <c r="T34" s="2259"/>
      <c r="U34" s="2259"/>
      <c r="V34" s="2273"/>
      <c r="W34" s="2273"/>
      <c r="X34" s="2273"/>
      <c r="Y34" s="2273"/>
      <c r="Z34" s="2273"/>
      <c r="AA34" s="2273"/>
      <c r="AB34" s="2273"/>
      <c r="AC34" s="2273"/>
      <c r="AD34" s="2273"/>
      <c r="AE34" s="2275"/>
      <c r="AF34" s="2273"/>
      <c r="AG34" s="2273"/>
      <c r="AH34" s="2278"/>
      <c r="AI34" s="2258" t="s">
        <v>685</v>
      </c>
      <c r="AJ34" s="2259"/>
      <c r="AK34" s="2259"/>
      <c r="AL34" s="2259"/>
      <c r="AM34" s="2273"/>
      <c r="AN34" s="2273"/>
      <c r="AO34" s="2273"/>
      <c r="AP34" s="2273"/>
      <c r="AQ34" s="2273"/>
      <c r="AR34" s="2273"/>
      <c r="AS34" s="2273"/>
      <c r="AT34" s="2273"/>
      <c r="AU34" s="2273"/>
      <c r="AV34" s="2275"/>
      <c r="AW34" s="2280"/>
      <c r="AX34" s="2280"/>
    </row>
    <row r="35" spans="2:55" customFormat="1" ht="13.5" customHeight="1">
      <c r="B35" s="2437"/>
      <c r="C35" s="2438"/>
      <c r="D35" s="2438"/>
      <c r="E35" s="2438"/>
      <c r="F35" s="2438"/>
      <c r="G35" s="2438"/>
      <c r="H35" s="2438"/>
      <c r="I35" s="2438"/>
      <c r="J35" s="2438"/>
      <c r="K35" s="2438"/>
      <c r="L35" s="2438"/>
      <c r="M35" s="2438"/>
      <c r="N35" s="2438"/>
      <c r="O35" s="2438"/>
      <c r="P35" s="2439"/>
      <c r="Q35" s="2325"/>
      <c r="R35" s="2260"/>
      <c r="S35" s="2261"/>
      <c r="T35" s="2261"/>
      <c r="U35" s="2261"/>
      <c r="V35" s="2273"/>
      <c r="W35" s="2273"/>
      <c r="X35" s="2273"/>
      <c r="Y35" s="2273"/>
      <c r="Z35" s="2273"/>
      <c r="AA35" s="2273"/>
      <c r="AB35" s="2273"/>
      <c r="AC35" s="2273"/>
      <c r="AD35" s="2273"/>
      <c r="AE35" s="2276"/>
      <c r="AF35" s="2273"/>
      <c r="AG35" s="2273"/>
      <c r="AH35" s="2278"/>
      <c r="AI35" s="2260"/>
      <c r="AJ35" s="2261"/>
      <c r="AK35" s="2261"/>
      <c r="AL35" s="2261"/>
      <c r="AM35" s="2273"/>
      <c r="AN35" s="2273"/>
      <c r="AO35" s="2273"/>
      <c r="AP35" s="2273"/>
      <c r="AQ35" s="2273"/>
      <c r="AR35" s="2273"/>
      <c r="AS35" s="2273"/>
      <c r="AT35" s="2273"/>
      <c r="AU35" s="2273"/>
      <c r="AV35" s="2276"/>
      <c r="AW35" s="2280"/>
      <c r="AX35" s="2280"/>
    </row>
    <row r="36" spans="2:55" customFormat="1" ht="18" customHeight="1">
      <c r="B36" s="2440"/>
      <c r="C36" s="2441"/>
      <c r="D36" s="2441"/>
      <c r="E36" s="2441"/>
      <c r="F36" s="2441"/>
      <c r="G36" s="2441"/>
      <c r="H36" s="2441"/>
      <c r="I36" s="2441"/>
      <c r="J36" s="2441"/>
      <c r="K36" s="2441"/>
      <c r="L36" s="2441"/>
      <c r="M36" s="2441"/>
      <c r="N36" s="2441"/>
      <c r="O36" s="2441"/>
      <c r="P36" s="2442"/>
      <c r="Q36" s="2326"/>
      <c r="R36" s="2281"/>
      <c r="S36" s="2281"/>
      <c r="T36" s="2281"/>
      <c r="U36" s="2281"/>
      <c r="V36" s="2281"/>
      <c r="W36" s="2281"/>
      <c r="X36" s="2281"/>
      <c r="Y36" s="2281"/>
      <c r="Z36" s="2281"/>
      <c r="AA36" s="2281"/>
      <c r="AB36" s="2281"/>
      <c r="AC36" s="2281"/>
      <c r="AD36" s="2281"/>
      <c r="AE36" s="2281"/>
      <c r="AF36" s="2281"/>
      <c r="AG36" s="2281"/>
      <c r="AH36" s="2279"/>
      <c r="AI36" s="2281"/>
      <c r="AJ36" s="2281"/>
      <c r="AK36" s="2281"/>
      <c r="AL36" s="2281"/>
      <c r="AM36" s="2281"/>
      <c r="AN36" s="2281"/>
      <c r="AO36" s="2281"/>
      <c r="AP36" s="2281"/>
      <c r="AQ36" s="2281"/>
      <c r="AR36" s="2281"/>
      <c r="AS36" s="2281"/>
      <c r="AT36" s="2281"/>
      <c r="AU36" s="2281"/>
      <c r="AV36" s="2281"/>
      <c r="AW36" s="2281"/>
      <c r="AX36" s="2281"/>
    </row>
    <row r="37" spans="2:55" customFormat="1" ht="18" customHeight="1">
      <c r="B37" s="2277" t="s">
        <v>902</v>
      </c>
      <c r="C37" s="2368"/>
      <c r="D37" s="2368"/>
      <c r="E37" s="2368"/>
      <c r="F37" s="2368"/>
      <c r="G37" s="2368"/>
      <c r="H37" s="2368"/>
      <c r="I37" s="2419" t="s">
        <v>903</v>
      </c>
      <c r="J37" s="2420"/>
      <c r="K37" s="2420"/>
      <c r="L37" s="2420"/>
      <c r="M37" s="2421"/>
      <c r="N37" s="2351"/>
      <c r="O37" s="2352"/>
      <c r="P37" s="2352"/>
      <c r="Q37" s="2352"/>
      <c r="R37" s="2352"/>
      <c r="S37" s="2352"/>
      <c r="T37" s="2352"/>
      <c r="U37" s="2352"/>
      <c r="V37" s="2352"/>
      <c r="W37" s="2352"/>
      <c r="X37" s="2352"/>
      <c r="Y37" s="2352"/>
      <c r="Z37" s="2352"/>
      <c r="AA37" s="2352"/>
      <c r="AB37" s="2352"/>
      <c r="AC37" s="2352"/>
      <c r="AD37" s="2352"/>
      <c r="AE37" s="2352"/>
      <c r="AF37" s="2352"/>
      <c r="AG37" s="2352"/>
      <c r="AH37" s="2352"/>
      <c r="AI37" s="2352"/>
      <c r="AJ37" s="2352"/>
      <c r="AK37" s="2352"/>
      <c r="AL37" s="2352"/>
      <c r="AM37" s="2352"/>
      <c r="AN37" s="2352"/>
      <c r="AO37" s="2352"/>
      <c r="AP37" s="2352"/>
      <c r="AQ37" s="2352"/>
      <c r="AR37" s="2352"/>
      <c r="AS37" s="2352"/>
      <c r="AT37" s="2352"/>
      <c r="AU37" s="2352"/>
      <c r="AV37" s="2352"/>
      <c r="AW37" s="2352"/>
      <c r="AX37" s="2353"/>
    </row>
    <row r="38" spans="2:55" customFormat="1" ht="18" customHeight="1">
      <c r="B38" s="2278"/>
      <c r="C38" s="2371"/>
      <c r="D38" s="2371"/>
      <c r="E38" s="2371"/>
      <c r="F38" s="2371"/>
      <c r="G38" s="2371"/>
      <c r="H38" s="2371"/>
      <c r="I38" s="2422" t="s">
        <v>904</v>
      </c>
      <c r="J38" s="2422"/>
      <c r="K38" s="2422"/>
      <c r="L38" s="2422"/>
      <c r="M38" s="2422"/>
      <c r="N38" s="2250"/>
      <c r="O38" s="2251"/>
      <c r="P38" s="2251"/>
      <c r="Q38" s="2251"/>
      <c r="R38" s="2251"/>
      <c r="S38" s="2251"/>
      <c r="T38" s="2251"/>
      <c r="U38" s="2251"/>
      <c r="V38" s="2251"/>
      <c r="W38" s="2251"/>
      <c r="X38" s="2251"/>
      <c r="Y38" s="2251"/>
      <c r="Z38" s="2251"/>
      <c r="AA38" s="2251"/>
      <c r="AB38" s="2251"/>
      <c r="AC38" s="2251"/>
      <c r="AD38" s="2251"/>
      <c r="AE38" s="2251"/>
      <c r="AF38" s="2251"/>
      <c r="AG38" s="2251"/>
      <c r="AH38" s="2251"/>
      <c r="AI38" s="2251"/>
      <c r="AJ38" s="2251"/>
      <c r="AK38" s="2251"/>
      <c r="AL38" s="2251"/>
      <c r="AM38" s="2251"/>
      <c r="AN38" s="2251"/>
      <c r="AO38" s="2251"/>
      <c r="AP38" s="2251"/>
      <c r="AQ38" s="2251"/>
      <c r="AR38" s="2251"/>
      <c r="AS38" s="2251"/>
      <c r="AT38" s="2251"/>
      <c r="AU38" s="2251"/>
      <c r="AV38" s="2251"/>
      <c r="AW38" s="2251"/>
      <c r="AX38" s="2252"/>
    </row>
    <row r="39" spans="2:55" customFormat="1">
      <c r="B39" s="2278"/>
      <c r="C39" s="2371"/>
      <c r="D39" s="2371"/>
      <c r="E39" s="2371"/>
      <c r="F39" s="2371"/>
      <c r="G39" s="2371"/>
      <c r="H39" s="2371"/>
      <c r="I39" s="2422"/>
      <c r="J39" s="2422"/>
      <c r="K39" s="2422"/>
      <c r="L39" s="2422"/>
      <c r="M39" s="2422"/>
      <c r="N39" s="2253"/>
      <c r="O39" s="2254"/>
      <c r="P39" s="2254"/>
      <c r="Q39" s="2254"/>
      <c r="R39" s="2254"/>
      <c r="S39" s="2254"/>
      <c r="T39" s="2254"/>
      <c r="U39" s="2254"/>
      <c r="V39" s="2254"/>
      <c r="W39" s="2254"/>
      <c r="X39" s="2254"/>
      <c r="Y39" s="2254"/>
      <c r="Z39" s="2254"/>
      <c r="AA39" s="2254"/>
      <c r="AB39" s="2254"/>
      <c r="AC39" s="2254"/>
      <c r="AD39" s="2254"/>
      <c r="AE39" s="2254"/>
      <c r="AF39" s="2254"/>
      <c r="AG39" s="2254"/>
      <c r="AH39" s="2254"/>
      <c r="AI39" s="2254"/>
      <c r="AJ39" s="2254"/>
      <c r="AK39" s="2254"/>
      <c r="AL39" s="2254"/>
      <c r="AM39" s="2254"/>
      <c r="AN39" s="2254"/>
      <c r="AO39" s="2254"/>
      <c r="AP39" s="2254"/>
      <c r="AQ39" s="2254"/>
      <c r="AR39" s="2254"/>
      <c r="AS39" s="2254"/>
      <c r="AT39" s="2254"/>
      <c r="AU39" s="2254"/>
      <c r="AV39" s="2254"/>
      <c r="AW39" s="2254"/>
      <c r="AX39" s="2255"/>
    </row>
    <row r="40" spans="2:55" customFormat="1">
      <c r="B40" s="2278"/>
      <c r="C40" s="2371"/>
      <c r="D40" s="2371"/>
      <c r="E40" s="2371"/>
      <c r="F40" s="2371"/>
      <c r="G40" s="2371"/>
      <c r="H40" s="2371"/>
      <c r="I40" s="2422" t="s">
        <v>905</v>
      </c>
      <c r="J40" s="2422"/>
      <c r="K40" s="2422"/>
      <c r="L40" s="2422"/>
      <c r="M40" s="2422"/>
      <c r="N40" s="2250"/>
      <c r="O40" s="2251"/>
      <c r="P40" s="2251"/>
      <c r="Q40" s="2251"/>
      <c r="R40" s="2251"/>
      <c r="S40" s="2251"/>
      <c r="T40" s="2251"/>
      <c r="U40" s="2251"/>
      <c r="V40" s="2251"/>
      <c r="W40" s="2251"/>
      <c r="X40" s="2251"/>
      <c r="Y40" s="2251"/>
      <c r="Z40" s="2251"/>
      <c r="AA40" s="2251"/>
      <c r="AB40" s="2251"/>
      <c r="AC40" s="2251"/>
      <c r="AD40" s="2251"/>
      <c r="AE40" s="2251"/>
      <c r="AF40" s="2251"/>
      <c r="AG40" s="2251"/>
      <c r="AH40" s="2251"/>
      <c r="AI40" s="2252"/>
      <c r="AJ40" s="2256" t="s">
        <v>906</v>
      </c>
      <c r="AK40" s="2256"/>
      <c r="AL40" s="2256"/>
      <c r="AM40" s="2257"/>
      <c r="AN40" s="2257"/>
      <c r="AO40" s="2257"/>
      <c r="AP40" s="2257"/>
      <c r="AQ40" s="2257"/>
      <c r="AR40" s="2257"/>
      <c r="AS40" s="2257"/>
      <c r="AT40" s="2257"/>
      <c r="AU40" s="2257"/>
      <c r="AV40" s="2257"/>
      <c r="AW40" s="2257"/>
      <c r="AX40" s="2257"/>
    </row>
    <row r="41" spans="2:55" customFormat="1">
      <c r="B41" s="2279"/>
      <c r="C41" s="2369"/>
      <c r="D41" s="2369"/>
      <c r="E41" s="2369"/>
      <c r="F41" s="2369"/>
      <c r="G41" s="2369"/>
      <c r="H41" s="2369"/>
      <c r="I41" s="2422"/>
      <c r="J41" s="2422"/>
      <c r="K41" s="2422"/>
      <c r="L41" s="2422"/>
      <c r="M41" s="2422"/>
      <c r="N41" s="2253"/>
      <c r="O41" s="2254"/>
      <c r="P41" s="2254"/>
      <c r="Q41" s="2254"/>
      <c r="R41" s="2254"/>
      <c r="S41" s="2254"/>
      <c r="T41" s="2254"/>
      <c r="U41" s="2254"/>
      <c r="V41" s="2254"/>
      <c r="W41" s="2254"/>
      <c r="X41" s="2254"/>
      <c r="Y41" s="2254"/>
      <c r="Z41" s="2254"/>
      <c r="AA41" s="2254"/>
      <c r="AB41" s="2254"/>
      <c r="AC41" s="2254"/>
      <c r="AD41" s="2254"/>
      <c r="AE41" s="2254"/>
      <c r="AF41" s="2254"/>
      <c r="AG41" s="2254"/>
      <c r="AH41" s="2254"/>
      <c r="AI41" s="2255"/>
      <c r="AJ41" s="2256"/>
      <c r="AK41" s="2256"/>
      <c r="AL41" s="2256"/>
      <c r="AM41" s="2257"/>
      <c r="AN41" s="2257"/>
      <c r="AO41" s="2257"/>
      <c r="AP41" s="2257"/>
      <c r="AQ41" s="2257"/>
      <c r="AR41" s="2257"/>
      <c r="AS41" s="2257"/>
      <c r="AT41" s="2257"/>
      <c r="AU41" s="2257"/>
      <c r="AV41" s="2257"/>
      <c r="AW41" s="2257"/>
      <c r="AX41" s="2257"/>
    </row>
    <row r="42" spans="2:55" ht="14.25" thickBot="1"/>
    <row r="43" spans="2:55" ht="13.5" customHeight="1" thickTop="1">
      <c r="AN43" s="1911" t="s">
        <v>602</v>
      </c>
      <c r="AO43" s="1912"/>
      <c r="AP43" s="1912"/>
      <c r="AQ43" s="1912"/>
      <c r="AR43" s="1912"/>
      <c r="AS43" s="1912"/>
      <c r="AT43" s="1912"/>
      <c r="AU43" s="1912"/>
      <c r="AV43" s="1912"/>
      <c r="AW43" s="1912"/>
      <c r="AX43" s="1912"/>
      <c r="AY43" s="1912"/>
      <c r="AZ43" s="1912"/>
      <c r="BA43" s="1912"/>
      <c r="BB43" s="1912"/>
      <c r="BC43" s="1913"/>
    </row>
    <row r="44" spans="2:55" ht="13.5" customHeight="1" thickBot="1">
      <c r="AN44" s="1914"/>
      <c r="AO44" s="1915"/>
      <c r="AP44" s="1915"/>
      <c r="AQ44" s="1915"/>
      <c r="AR44" s="1915"/>
      <c r="AS44" s="1915"/>
      <c r="AT44" s="1915"/>
      <c r="AU44" s="1915"/>
      <c r="AV44" s="1915"/>
      <c r="AW44" s="1915"/>
      <c r="AX44" s="1915"/>
      <c r="AY44" s="1915"/>
      <c r="AZ44" s="1915"/>
      <c r="BA44" s="1915"/>
      <c r="BB44" s="1915"/>
      <c r="BC44" s="1916"/>
    </row>
    <row r="45" spans="2:55" ht="13.5" customHeight="1" thickTop="1"/>
  </sheetData>
  <sheetProtection password="DD03" sheet="1" objects="1" scenarios="1"/>
  <mergeCells count="117">
    <mergeCell ref="B9:F12"/>
    <mergeCell ref="G9:I10"/>
    <mergeCell ref="G11:I11"/>
    <mergeCell ref="G12:I12"/>
    <mergeCell ref="AN43:BC44"/>
    <mergeCell ref="B1:V2"/>
    <mergeCell ref="B3:AY4"/>
    <mergeCell ref="B5:BD7"/>
    <mergeCell ref="AI29:AL29"/>
    <mergeCell ref="AM29:AU29"/>
    <mergeCell ref="AV29:AV31"/>
    <mergeCell ref="AW29:AX31"/>
    <mergeCell ref="B37:H41"/>
    <mergeCell ref="I37:M37"/>
    <mergeCell ref="I38:M39"/>
    <mergeCell ref="I40:M41"/>
    <mergeCell ref="AG26:AJ27"/>
    <mergeCell ref="B21:Y22"/>
    <mergeCell ref="Z21:AL22"/>
    <mergeCell ref="N23:S24"/>
    <mergeCell ref="T23:AB24"/>
    <mergeCell ref="AC23:AF25"/>
    <mergeCell ref="AG23:AL24"/>
    <mergeCell ref="B34:P36"/>
    <mergeCell ref="N37:AX37"/>
    <mergeCell ref="B23:M24"/>
    <mergeCell ref="B25:D25"/>
    <mergeCell ref="E25:G25"/>
    <mergeCell ref="H25:J25"/>
    <mergeCell ref="K25:M25"/>
    <mergeCell ref="N25:P25"/>
    <mergeCell ref="B28:P28"/>
    <mergeCell ref="B26:D27"/>
    <mergeCell ref="Q29:Q32"/>
    <mergeCell ref="N29:N31"/>
    <mergeCell ref="O29:P31"/>
    <mergeCell ref="B29:E29"/>
    <mergeCell ref="F29:M29"/>
    <mergeCell ref="N26:P27"/>
    <mergeCell ref="K26:M27"/>
    <mergeCell ref="Q28:AG28"/>
    <mergeCell ref="B32:P32"/>
    <mergeCell ref="B30:E31"/>
    <mergeCell ref="F30:M31"/>
    <mergeCell ref="R29:U29"/>
    <mergeCell ref="V29:AD29"/>
    <mergeCell ref="AE29:AE31"/>
    <mergeCell ref="AF29:AG31"/>
    <mergeCell ref="H26:J27"/>
    <mergeCell ref="E26:G27"/>
    <mergeCell ref="J9:AH9"/>
    <mergeCell ref="AI9:AX9"/>
    <mergeCell ref="J10:AX10"/>
    <mergeCell ref="J11:V11"/>
    <mergeCell ref="W11:X12"/>
    <mergeCell ref="Y11:AC11"/>
    <mergeCell ref="AD11:AH11"/>
    <mergeCell ref="AI11:AM11"/>
    <mergeCell ref="AN11:AS11"/>
    <mergeCell ref="AT11:AX11"/>
    <mergeCell ref="J12:V12"/>
    <mergeCell ref="Y12:AG12"/>
    <mergeCell ref="AI12:AP12"/>
    <mergeCell ref="AR12:AW12"/>
    <mergeCell ref="B13:Y14"/>
    <mergeCell ref="Z13:AL14"/>
    <mergeCell ref="AM13:AX14"/>
    <mergeCell ref="B15:Y16"/>
    <mergeCell ref="Z16:AL16"/>
    <mergeCell ref="B17:Y18"/>
    <mergeCell ref="Z17:AL18"/>
    <mergeCell ref="B19:Y20"/>
    <mergeCell ref="Z19:AL20"/>
    <mergeCell ref="AI36:AX36"/>
    <mergeCell ref="Q25:S25"/>
    <mergeCell ref="T25:V25"/>
    <mergeCell ref="W25:Y25"/>
    <mergeCell ref="Z25:AB25"/>
    <mergeCell ref="AG25:AJ25"/>
    <mergeCell ref="AK25:AL25"/>
    <mergeCell ref="Q26:S27"/>
    <mergeCell ref="T26:V27"/>
    <mergeCell ref="W26:Y27"/>
    <mergeCell ref="Z26:AB27"/>
    <mergeCell ref="AC26:AF27"/>
    <mergeCell ref="AK26:AL27"/>
    <mergeCell ref="AM26:AO27"/>
    <mergeCell ref="AP27:AX27"/>
    <mergeCell ref="AH28:AX28"/>
    <mergeCell ref="Q33:Q36"/>
    <mergeCell ref="AH29:AH32"/>
    <mergeCell ref="AM23:AO25"/>
    <mergeCell ref="AP23:AX25"/>
    <mergeCell ref="N38:AX39"/>
    <mergeCell ref="N40:AI41"/>
    <mergeCell ref="AJ40:AL41"/>
    <mergeCell ref="AM40:AX41"/>
    <mergeCell ref="R30:U31"/>
    <mergeCell ref="V30:AD31"/>
    <mergeCell ref="AI30:AL31"/>
    <mergeCell ref="AM30:AU31"/>
    <mergeCell ref="R32:AG32"/>
    <mergeCell ref="AI32:AX32"/>
    <mergeCell ref="R33:U33"/>
    <mergeCell ref="V33:AD33"/>
    <mergeCell ref="AE33:AE35"/>
    <mergeCell ref="AF33:AG35"/>
    <mergeCell ref="AH33:AH36"/>
    <mergeCell ref="AI33:AL33"/>
    <mergeCell ref="AM33:AU33"/>
    <mergeCell ref="AV33:AV35"/>
    <mergeCell ref="AW33:AX35"/>
    <mergeCell ref="R34:U35"/>
    <mergeCell ref="V34:AD35"/>
    <mergeCell ref="AI34:AL35"/>
    <mergeCell ref="AM34:AU35"/>
    <mergeCell ref="R36:AG36"/>
  </mergeCells>
  <phoneticPr fontId="2"/>
  <hyperlinks>
    <hyperlink ref="AN43:BC44" location="入力シート!C48" tooltip="入力シートへ進みます。" display="ほかの所得等の入力に進む。" xr:uid="{00000000-0004-0000-0600-000000000000}"/>
    <hyperlink ref="AN43" location="入力シート!C48" tooltip="入力シートへ戻ります。" display="ほかの所得や所得控除の入力に進む。" xr:uid="{00000000-0004-0000-0600-000001000000}"/>
  </hyperlinks>
  <pageMargins left="0.25" right="0.25" top="0.75" bottom="0.75" header="0.3" footer="0.3"/>
  <pageSetup paperSize="9" scale="83" fitToHeight="0" orientation="portrait" verticalDpi="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8" tint="0.39997558519241921"/>
  </sheetPr>
  <dimension ref="B2:H23"/>
  <sheetViews>
    <sheetView showGridLines="0" showRowColHeaders="0" workbookViewId="0">
      <selection activeCell="D8" sqref="D8"/>
    </sheetView>
  </sheetViews>
  <sheetFormatPr defaultRowHeight="13.5"/>
  <cols>
    <col min="1" max="1" width="3.625" style="6" customWidth="1"/>
    <col min="2" max="2" width="2.5" style="6" bestFit="1" customWidth="1"/>
    <col min="3" max="3" width="16" style="6" customWidth="1"/>
    <col min="4" max="4" width="25.25" style="6" customWidth="1"/>
    <col min="5" max="5" width="15.875" style="6" customWidth="1"/>
    <col min="6" max="6" width="16.125" style="6" customWidth="1"/>
    <col min="7" max="7" width="15.875" style="6" customWidth="1"/>
    <col min="8" max="16384" width="9" style="6"/>
  </cols>
  <sheetData>
    <row r="2" spans="2:8">
      <c r="C2" s="6" t="s">
        <v>359</v>
      </c>
    </row>
    <row r="3" spans="2:8" ht="14.25" thickBot="1"/>
    <row r="4" spans="2:8" ht="13.5" customHeight="1">
      <c r="B4" s="231"/>
      <c r="C4" s="115" t="s">
        <v>932</v>
      </c>
      <c r="D4" s="116"/>
      <c r="E4" s="117"/>
      <c r="F4" s="117"/>
      <c r="G4" s="123"/>
    </row>
    <row r="5" spans="2:8" ht="13.5" customHeight="1">
      <c r="B5" s="118"/>
      <c r="C5" s="470" t="s">
        <v>368</v>
      </c>
      <c r="D5" s="70"/>
      <c r="E5" s="71"/>
      <c r="F5" s="71"/>
      <c r="G5" s="87"/>
    </row>
    <row r="6" spans="2:8" ht="13.5" customHeight="1" thickBot="1">
      <c r="B6" s="119"/>
      <c r="C6" s="120" t="s">
        <v>378</v>
      </c>
      <c r="D6" s="121"/>
      <c r="E6" s="122"/>
      <c r="F6" s="122"/>
      <c r="G6" s="91"/>
    </row>
    <row r="7" spans="2:8" ht="13.5" customHeight="1"/>
    <row r="8" spans="2:8" ht="14.25" customHeight="1" thickBot="1">
      <c r="B8" s="180"/>
      <c r="C8" s="433" t="s">
        <v>933</v>
      </c>
      <c r="D8" s="469" t="s">
        <v>63</v>
      </c>
      <c r="E8" s="469" t="s">
        <v>56</v>
      </c>
      <c r="F8" s="469" t="s">
        <v>356</v>
      </c>
      <c r="G8" s="469" t="s">
        <v>357</v>
      </c>
      <c r="H8" s="180" t="s">
        <v>360</v>
      </c>
    </row>
    <row r="9" spans="2:8" ht="30" customHeight="1" thickBot="1">
      <c r="B9" s="181">
        <v>1</v>
      </c>
      <c r="C9" s="490"/>
      <c r="D9" s="477"/>
      <c r="E9" s="157"/>
      <c r="F9" s="486"/>
      <c r="G9" s="486"/>
      <c r="H9" s="487" t="str">
        <f>IF(COUNTBLANK(F9:F9)=0,F9-G9,"")</f>
        <v/>
      </c>
    </row>
    <row r="10" spans="2:8" ht="30" customHeight="1" thickBot="1">
      <c r="B10" s="181">
        <v>2</v>
      </c>
      <c r="C10" s="490"/>
      <c r="D10" s="477"/>
      <c r="E10" s="157"/>
      <c r="F10" s="486"/>
      <c r="G10" s="486"/>
      <c r="H10" s="487" t="str">
        <f t="shared" ref="H10" si="0">IF(COUNTBLANK(F10:F10)=0,F10-G10,"")</f>
        <v/>
      </c>
    </row>
    <row r="11" spans="2:8" ht="30" customHeight="1" thickBot="1">
      <c r="B11" s="181">
        <v>3</v>
      </c>
      <c r="C11" s="490"/>
      <c r="D11" s="477"/>
      <c r="E11" s="157"/>
      <c r="F11" s="486"/>
      <c r="G11" s="486"/>
      <c r="H11" s="487" t="str">
        <f>IF(COUNTBLANK(F11:F11)=0,F11-G11,"")</f>
        <v/>
      </c>
    </row>
    <row r="12" spans="2:8" ht="14.25" thickBot="1"/>
    <row r="13" spans="2:8">
      <c r="B13" s="124" t="s">
        <v>934</v>
      </c>
      <c r="C13" s="125"/>
      <c r="D13" s="125" t="s">
        <v>935</v>
      </c>
      <c r="E13" s="125"/>
      <c r="F13" s="125"/>
      <c r="G13" s="125"/>
      <c r="H13" s="123"/>
    </row>
    <row r="14" spans="2:8">
      <c r="B14" s="88"/>
      <c r="C14" s="257"/>
      <c r="D14" s="257" t="s">
        <v>936</v>
      </c>
      <c r="E14" s="257"/>
      <c r="F14" s="257"/>
      <c r="G14" s="257"/>
      <c r="H14" s="87"/>
    </row>
    <row r="15" spans="2:8">
      <c r="B15" s="88" t="s">
        <v>937</v>
      </c>
      <c r="C15" s="257"/>
      <c r="D15" s="257" t="s">
        <v>589</v>
      </c>
      <c r="E15" s="257"/>
      <c r="F15" s="257"/>
      <c r="G15" s="257"/>
      <c r="H15" s="87"/>
    </row>
    <row r="16" spans="2:8">
      <c r="B16" s="88" t="s">
        <v>938</v>
      </c>
      <c r="C16" s="257"/>
      <c r="D16" s="257" t="s">
        <v>593</v>
      </c>
      <c r="E16" s="257"/>
      <c r="F16" s="257"/>
      <c r="G16" s="257"/>
      <c r="H16" s="87"/>
    </row>
    <row r="17" spans="2:8">
      <c r="B17" s="88" t="s">
        <v>939</v>
      </c>
      <c r="C17" s="257"/>
      <c r="D17" s="257" t="s">
        <v>364</v>
      </c>
      <c r="E17" s="257"/>
      <c r="F17" s="257"/>
      <c r="G17" s="257"/>
      <c r="H17" s="87"/>
    </row>
    <row r="18" spans="2:8">
      <c r="B18" s="126" t="s">
        <v>940</v>
      </c>
      <c r="C18" s="257"/>
      <c r="D18" s="257" t="s">
        <v>366</v>
      </c>
      <c r="E18" s="257"/>
      <c r="F18" s="257"/>
      <c r="G18" s="257"/>
      <c r="H18" s="87"/>
    </row>
    <row r="19" spans="2:8" ht="14.25" thickBot="1">
      <c r="B19" s="434"/>
      <c r="C19" s="90"/>
      <c r="D19" s="90" t="s">
        <v>367</v>
      </c>
      <c r="E19" s="90"/>
      <c r="F19" s="90"/>
      <c r="G19" s="90"/>
      <c r="H19" s="91"/>
    </row>
    <row r="20" spans="2:8" ht="14.25" thickBot="1"/>
    <row r="21" spans="2:8" ht="14.25" thickTop="1">
      <c r="G21" s="2443" t="s">
        <v>602</v>
      </c>
      <c r="H21" s="2444"/>
    </row>
    <row r="22" spans="2:8" ht="14.25" thickBot="1">
      <c r="G22" s="2445"/>
      <c r="H22" s="2446"/>
    </row>
    <row r="23" spans="2:8" ht="14.25" thickTop="1"/>
  </sheetData>
  <sheetProtection password="DD03" sheet="1" objects="1" scenarios="1"/>
  <mergeCells count="1">
    <mergeCell ref="G21:H22"/>
  </mergeCells>
  <phoneticPr fontId="2"/>
  <dataValidations count="1">
    <dataValidation type="list" allowBlank="1" showInputMessage="1" showErrorMessage="1" sqref="C9:C11" xr:uid="{00000000-0002-0000-0700-000000000000}">
      <formula1>"業務,その他"</formula1>
    </dataValidation>
  </dataValidations>
  <hyperlinks>
    <hyperlink ref="G21" location="入力シート!C53" tooltip="入力シートへ戻ります。" display="ほかの所得等の入力に進む。" xr:uid="{00000000-0004-0000-0700-000000000000}"/>
  </hyperlinks>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92D050"/>
  </sheetPr>
  <dimension ref="B2:AG27"/>
  <sheetViews>
    <sheetView showGridLines="0" showRowColHeaders="0" workbookViewId="0"/>
  </sheetViews>
  <sheetFormatPr defaultColWidth="3.625" defaultRowHeight="13.5"/>
  <cols>
    <col min="1" max="16384" width="3.625" style="2"/>
  </cols>
  <sheetData>
    <row r="2" spans="2:27">
      <c r="B2" s="2" t="s">
        <v>369</v>
      </c>
    </row>
    <row r="3" spans="2:27" ht="14.25" thickBot="1"/>
    <row r="4" spans="2:27" ht="17.25">
      <c r="B4" s="231"/>
      <c r="C4" s="115" t="s">
        <v>361</v>
      </c>
      <c r="D4" s="127"/>
      <c r="E4" s="127"/>
      <c r="F4" s="127"/>
      <c r="G4" s="127"/>
      <c r="H4" s="127"/>
      <c r="I4" s="127"/>
      <c r="J4" s="127"/>
      <c r="K4" s="127"/>
      <c r="L4" s="127"/>
      <c r="M4" s="127"/>
      <c r="N4" s="127"/>
      <c r="O4" s="127"/>
      <c r="P4" s="127"/>
      <c r="Q4" s="127"/>
      <c r="R4" s="127"/>
      <c r="S4" s="127"/>
      <c r="T4" s="127"/>
      <c r="U4" s="127"/>
      <c r="V4" s="127"/>
      <c r="W4" s="127"/>
      <c r="X4" s="127"/>
      <c r="Y4" s="127"/>
      <c r="Z4" s="127"/>
      <c r="AA4" s="128"/>
    </row>
    <row r="5" spans="2:27" ht="14.25" thickBot="1">
      <c r="B5" s="119"/>
      <c r="C5" s="120" t="s">
        <v>484</v>
      </c>
      <c r="D5" s="130"/>
      <c r="E5" s="130"/>
      <c r="F5" s="130"/>
      <c r="G5" s="130"/>
      <c r="H5" s="130"/>
      <c r="I5" s="130"/>
      <c r="J5" s="130"/>
      <c r="K5" s="130"/>
      <c r="L5" s="130"/>
      <c r="M5" s="130"/>
      <c r="N5" s="130"/>
      <c r="O5" s="130"/>
      <c r="P5" s="130"/>
      <c r="Q5" s="130"/>
      <c r="R5" s="130"/>
      <c r="S5" s="130"/>
      <c r="T5" s="130"/>
      <c r="U5" s="130"/>
      <c r="V5" s="130"/>
      <c r="W5" s="130"/>
      <c r="X5" s="130"/>
      <c r="Y5" s="130"/>
      <c r="Z5" s="130"/>
      <c r="AA5" s="131"/>
    </row>
    <row r="8" spans="2:27" ht="14.25" thickBot="1">
      <c r="B8" s="2447" t="s">
        <v>370</v>
      </c>
      <c r="C8" s="2447"/>
      <c r="D8" s="2447"/>
      <c r="E8" s="2447"/>
      <c r="F8" s="2447" t="s">
        <v>371</v>
      </c>
      <c r="G8" s="2447"/>
      <c r="H8" s="2447"/>
      <c r="I8" s="2447"/>
      <c r="J8" s="2447"/>
      <c r="K8" s="2447"/>
      <c r="L8" s="2447" t="s">
        <v>373</v>
      </c>
      <c r="M8" s="2447"/>
      <c r="N8" s="2447"/>
      <c r="O8" s="2447"/>
      <c r="P8" s="2447"/>
      <c r="Q8" s="2447" t="s">
        <v>374</v>
      </c>
      <c r="R8" s="2447"/>
      <c r="S8" s="2447"/>
      <c r="T8" s="2447"/>
      <c r="U8" s="2447"/>
      <c r="V8" s="2447" t="s">
        <v>375</v>
      </c>
      <c r="W8" s="2447"/>
      <c r="X8" s="2447"/>
      <c r="Y8" s="2447"/>
      <c r="Z8" s="2447"/>
      <c r="AA8" s="2447"/>
    </row>
    <row r="9" spans="2:27" ht="28.5" customHeight="1" thickBot="1">
      <c r="B9" s="2448"/>
      <c r="C9" s="2448"/>
      <c r="D9" s="2448"/>
      <c r="E9" s="2448"/>
      <c r="F9" s="2448"/>
      <c r="G9" s="2448"/>
      <c r="H9" s="2448"/>
      <c r="I9" s="2448"/>
      <c r="J9" s="2448"/>
      <c r="K9" s="2448"/>
      <c r="L9" s="2449"/>
      <c r="M9" s="2449"/>
      <c r="N9" s="2449"/>
      <c r="O9" s="2449"/>
      <c r="P9" s="2449"/>
      <c r="Q9" s="2449"/>
      <c r="R9" s="2449"/>
      <c r="S9" s="2449"/>
      <c r="T9" s="2449"/>
      <c r="U9" s="2449"/>
      <c r="V9" s="2453"/>
      <c r="W9" s="2453"/>
      <c r="X9" s="2453"/>
      <c r="Y9" s="2453"/>
      <c r="Z9" s="2453"/>
      <c r="AA9" s="2453"/>
    </row>
    <row r="10" spans="2:27" ht="28.5" customHeight="1" thickBot="1">
      <c r="B10" s="2448"/>
      <c r="C10" s="2448"/>
      <c r="D10" s="2448"/>
      <c r="E10" s="2448"/>
      <c r="F10" s="2448"/>
      <c r="G10" s="2448"/>
      <c r="H10" s="2448"/>
      <c r="I10" s="2448"/>
      <c r="J10" s="2448"/>
      <c r="K10" s="2448"/>
      <c r="L10" s="2449"/>
      <c r="M10" s="2449"/>
      <c r="N10" s="2449"/>
      <c r="O10" s="2449"/>
      <c r="P10" s="2449"/>
      <c r="Q10" s="2449"/>
      <c r="R10" s="2449"/>
      <c r="S10" s="2449"/>
      <c r="T10" s="2449"/>
      <c r="U10" s="2449"/>
      <c r="V10" s="2453"/>
      <c r="W10" s="2453"/>
      <c r="X10" s="2453"/>
      <c r="Y10" s="2453"/>
      <c r="Z10" s="2453"/>
      <c r="AA10" s="2453"/>
    </row>
    <row r="11" spans="2:27" ht="28.5" customHeight="1" thickBot="1">
      <c r="B11" s="2448"/>
      <c r="C11" s="2448"/>
      <c r="D11" s="2448"/>
      <c r="E11" s="2448"/>
      <c r="F11" s="2448"/>
      <c r="G11" s="2448"/>
      <c r="H11" s="2448"/>
      <c r="I11" s="2448"/>
      <c r="J11" s="2448"/>
      <c r="K11" s="2448"/>
      <c r="L11" s="2449"/>
      <c r="M11" s="2449"/>
      <c r="N11" s="2449"/>
      <c r="O11" s="2449"/>
      <c r="P11" s="2449"/>
      <c r="Q11" s="2449"/>
      <c r="R11" s="2449"/>
      <c r="S11" s="2449"/>
      <c r="T11" s="2449"/>
      <c r="U11" s="2449"/>
      <c r="V11" s="2453"/>
      <c r="W11" s="2453"/>
      <c r="X11" s="2453"/>
      <c r="Y11" s="2453"/>
      <c r="Z11" s="2453"/>
      <c r="AA11" s="2453"/>
    </row>
    <row r="12" spans="2:27" ht="28.5" customHeight="1" thickBot="1">
      <c r="B12" s="2448"/>
      <c r="C12" s="2448"/>
      <c r="D12" s="2448"/>
      <c r="E12" s="2448"/>
      <c r="F12" s="2448"/>
      <c r="G12" s="2448"/>
      <c r="H12" s="2448"/>
      <c r="I12" s="2448"/>
      <c r="J12" s="2448"/>
      <c r="K12" s="2448"/>
      <c r="L12" s="2449"/>
      <c r="M12" s="2449"/>
      <c r="N12" s="2449"/>
      <c r="O12" s="2449"/>
      <c r="P12" s="2449"/>
      <c r="Q12" s="2449"/>
      <c r="R12" s="2449"/>
      <c r="S12" s="2449"/>
      <c r="T12" s="2449"/>
      <c r="U12" s="2449"/>
      <c r="V12" s="2453"/>
      <c r="W12" s="2453"/>
      <c r="X12" s="2453"/>
      <c r="Y12" s="2453"/>
      <c r="Z12" s="2453"/>
      <c r="AA12" s="2453"/>
    </row>
    <row r="13" spans="2:27" ht="28.5" customHeight="1" thickBot="1">
      <c r="B13" s="2448"/>
      <c r="C13" s="2448"/>
      <c r="D13" s="2448"/>
      <c r="E13" s="2448"/>
      <c r="F13" s="2448"/>
      <c r="G13" s="2448"/>
      <c r="H13" s="2448"/>
      <c r="I13" s="2448"/>
      <c r="J13" s="2448"/>
      <c r="K13" s="2448"/>
      <c r="L13" s="2449"/>
      <c r="M13" s="2449"/>
      <c r="N13" s="2449"/>
      <c r="O13" s="2449"/>
      <c r="P13" s="2449"/>
      <c r="Q13" s="2449"/>
      <c r="R13" s="2449"/>
      <c r="S13" s="2449"/>
      <c r="T13" s="2449"/>
      <c r="U13" s="2449"/>
      <c r="V13" s="2453"/>
      <c r="W13" s="2453"/>
      <c r="X13" s="2453"/>
      <c r="Y13" s="2453"/>
      <c r="Z13" s="2453"/>
      <c r="AA13" s="2453"/>
    </row>
    <row r="14" spans="2:27" ht="28.5" customHeight="1" thickBot="1">
      <c r="B14" s="2448"/>
      <c r="C14" s="2448"/>
      <c r="D14" s="2448"/>
      <c r="E14" s="2448"/>
      <c r="F14" s="2448"/>
      <c r="G14" s="2448"/>
      <c r="H14" s="2448"/>
      <c r="I14" s="2448"/>
      <c r="J14" s="2448"/>
      <c r="K14" s="2448"/>
      <c r="L14" s="2449"/>
      <c r="M14" s="2449"/>
      <c r="N14" s="2449"/>
      <c r="O14" s="2449"/>
      <c r="P14" s="2449"/>
      <c r="Q14" s="2449"/>
      <c r="R14" s="2449"/>
      <c r="S14" s="2449"/>
      <c r="T14" s="2449"/>
      <c r="U14" s="2449"/>
      <c r="V14" s="2453"/>
      <c r="W14" s="2453"/>
      <c r="X14" s="2453"/>
      <c r="Y14" s="2453"/>
      <c r="Z14" s="2453"/>
      <c r="AA14" s="2453"/>
    </row>
    <row r="15" spans="2:27" ht="28.5" customHeight="1" thickBot="1">
      <c r="B15" s="2448"/>
      <c r="C15" s="2448"/>
      <c r="D15" s="2448"/>
      <c r="E15" s="2448"/>
      <c r="F15" s="2448"/>
      <c r="G15" s="2448"/>
      <c r="H15" s="2448"/>
      <c r="I15" s="2448"/>
      <c r="J15" s="2448"/>
      <c r="K15" s="2448"/>
      <c r="L15" s="2449"/>
      <c r="M15" s="2449"/>
      <c r="N15" s="2449"/>
      <c r="O15" s="2449"/>
      <c r="P15" s="2449"/>
      <c r="Q15" s="2449"/>
      <c r="R15" s="2449"/>
      <c r="S15" s="2449"/>
      <c r="T15" s="2449"/>
      <c r="U15" s="2449"/>
      <c r="V15" s="2453"/>
      <c r="W15" s="2453"/>
      <c r="X15" s="2453"/>
      <c r="Y15" s="2453"/>
      <c r="Z15" s="2453"/>
      <c r="AA15" s="2453"/>
    </row>
    <row r="16" spans="2:27" ht="14.25" thickBot="1"/>
    <row r="17" spans="2:33">
      <c r="B17" s="124" t="s">
        <v>362</v>
      </c>
      <c r="C17" s="127"/>
      <c r="D17" s="125"/>
      <c r="E17" s="125"/>
      <c r="F17" s="125"/>
      <c r="G17" s="127"/>
      <c r="H17" s="125" t="s">
        <v>388</v>
      </c>
      <c r="I17" s="127"/>
      <c r="J17" s="127"/>
      <c r="K17" s="127"/>
      <c r="L17" s="127"/>
      <c r="M17" s="127"/>
      <c r="N17" s="127"/>
      <c r="O17" s="127"/>
      <c r="P17" s="127"/>
      <c r="Q17" s="127"/>
      <c r="R17" s="127"/>
      <c r="S17" s="127"/>
      <c r="T17" s="127"/>
      <c r="U17" s="127"/>
      <c r="V17" s="127"/>
      <c r="W17" s="127"/>
      <c r="X17" s="127"/>
      <c r="Y17" s="127"/>
      <c r="Z17" s="127"/>
      <c r="AA17" s="128"/>
    </row>
    <row r="18" spans="2:33">
      <c r="B18" s="88" t="s">
        <v>363</v>
      </c>
      <c r="C18" s="99"/>
      <c r="D18" s="10"/>
      <c r="E18" s="10"/>
      <c r="F18" s="10"/>
      <c r="G18" s="99"/>
      <c r="H18" s="10" t="s">
        <v>389</v>
      </c>
      <c r="I18" s="99"/>
      <c r="J18" s="99"/>
      <c r="K18" s="99"/>
      <c r="L18" s="99"/>
      <c r="M18" s="99"/>
      <c r="N18" s="99"/>
      <c r="O18" s="99"/>
      <c r="P18" s="99"/>
      <c r="Q18" s="99"/>
      <c r="R18" s="99"/>
      <c r="S18" s="99"/>
      <c r="T18" s="99"/>
      <c r="U18" s="99"/>
      <c r="V18" s="99"/>
      <c r="W18" s="99"/>
      <c r="X18" s="99"/>
      <c r="Y18" s="99"/>
      <c r="Z18" s="99"/>
      <c r="AA18" s="129"/>
    </row>
    <row r="19" spans="2:33">
      <c r="B19" s="126" t="s">
        <v>365</v>
      </c>
      <c r="C19" s="99"/>
      <c r="D19" s="10"/>
      <c r="E19" s="10"/>
      <c r="F19" s="10"/>
      <c r="G19" s="99"/>
      <c r="H19" s="10" t="s">
        <v>366</v>
      </c>
      <c r="I19" s="99"/>
      <c r="J19" s="99"/>
      <c r="K19" s="99"/>
      <c r="L19" s="99"/>
      <c r="M19" s="99"/>
      <c r="N19" s="99"/>
      <c r="O19" s="99"/>
      <c r="P19" s="99"/>
      <c r="Q19" s="99"/>
      <c r="R19" s="99"/>
      <c r="S19" s="99"/>
      <c r="T19" s="99"/>
      <c r="U19" s="99"/>
      <c r="V19" s="99"/>
      <c r="W19" s="99"/>
      <c r="X19" s="99"/>
      <c r="Y19" s="99"/>
      <c r="Z19" s="99"/>
      <c r="AA19" s="129"/>
    </row>
    <row r="20" spans="2:33" ht="14.25" thickBot="1">
      <c r="B20" s="89"/>
      <c r="C20" s="130"/>
      <c r="D20" s="90"/>
      <c r="E20" s="90"/>
      <c r="F20" s="90"/>
      <c r="G20" s="130"/>
      <c r="H20" s="90" t="s">
        <v>367</v>
      </c>
      <c r="I20" s="130"/>
      <c r="J20" s="130"/>
      <c r="K20" s="130"/>
      <c r="L20" s="130"/>
      <c r="M20" s="130"/>
      <c r="N20" s="130"/>
      <c r="O20" s="130"/>
      <c r="P20" s="130"/>
      <c r="Q20" s="130"/>
      <c r="R20" s="130"/>
      <c r="S20" s="130"/>
      <c r="T20" s="130"/>
      <c r="U20" s="130"/>
      <c r="V20" s="130"/>
      <c r="W20" s="130"/>
      <c r="X20" s="130"/>
      <c r="Y20" s="130"/>
      <c r="Z20" s="130"/>
      <c r="AA20" s="131"/>
    </row>
    <row r="22" spans="2:33" ht="14.25" thickBot="1"/>
    <row r="23" spans="2:33" ht="14.25" thickTop="1">
      <c r="R23" s="1911" t="s">
        <v>403</v>
      </c>
      <c r="S23" s="1912"/>
      <c r="T23" s="1912"/>
      <c r="U23" s="1912"/>
      <c r="V23" s="1912"/>
      <c r="W23" s="1912"/>
      <c r="X23" s="1912"/>
      <c r="Y23" s="1912"/>
      <c r="Z23" s="1912"/>
      <c r="AA23" s="1913"/>
      <c r="AB23" s="237"/>
      <c r="AC23" s="237"/>
      <c r="AD23" s="237"/>
      <c r="AE23" s="237"/>
      <c r="AF23" s="237"/>
      <c r="AG23" s="237"/>
    </row>
    <row r="24" spans="2:33" ht="14.25" thickBot="1">
      <c r="R24" s="1914"/>
      <c r="S24" s="1915"/>
      <c r="T24" s="1915"/>
      <c r="U24" s="1915"/>
      <c r="V24" s="1915"/>
      <c r="W24" s="1915"/>
      <c r="X24" s="1915"/>
      <c r="Y24" s="1915"/>
      <c r="Z24" s="1915"/>
      <c r="AA24" s="1916"/>
      <c r="AB24" s="237"/>
      <c r="AC24" s="237"/>
      <c r="AD24" s="237"/>
      <c r="AE24" s="237"/>
      <c r="AF24" s="237"/>
      <c r="AG24" s="237"/>
    </row>
    <row r="25" spans="2:33" ht="14.25" thickTop="1">
      <c r="R25" s="2450" t="s">
        <v>602</v>
      </c>
      <c r="S25" s="2451"/>
      <c r="T25" s="2451"/>
      <c r="U25" s="2451"/>
      <c r="V25" s="2451"/>
      <c r="W25" s="2451"/>
      <c r="X25" s="2451"/>
      <c r="Y25" s="2451"/>
      <c r="Z25" s="2451"/>
      <c r="AA25" s="2452"/>
      <c r="AB25" s="237"/>
      <c r="AC25" s="237"/>
      <c r="AD25" s="237"/>
      <c r="AE25" s="237"/>
      <c r="AF25" s="237"/>
      <c r="AG25" s="237"/>
    </row>
    <row r="26" spans="2:33" ht="14.25" thickBot="1">
      <c r="R26" s="1914"/>
      <c r="S26" s="1915"/>
      <c r="T26" s="1915"/>
      <c r="U26" s="1915"/>
      <c r="V26" s="1915"/>
      <c r="W26" s="1915"/>
      <c r="X26" s="1915"/>
      <c r="Y26" s="1915"/>
      <c r="Z26" s="1915"/>
      <c r="AA26" s="1916"/>
      <c r="AB26" s="237"/>
      <c r="AC26" s="237"/>
      <c r="AD26" s="237"/>
      <c r="AE26" s="237"/>
      <c r="AF26" s="237"/>
      <c r="AG26" s="237"/>
    </row>
    <row r="27" spans="2:33" ht="14.25" thickTop="1"/>
  </sheetData>
  <sheetProtection algorithmName="SHA-512" hashValue="enVXThbFdM6z0E2MaQn5kHsdxGyaP1QYdwD7kOSW7BTeXaZLjesFXSnXAk4vbhByrl+tpw0HDdJBzKOTKmW53g==" saltValue="r2iy3mo4tEKPlWgsPNWkAA==" spinCount="100000" sheet="1" objects="1" scenarios="1"/>
  <mergeCells count="42">
    <mergeCell ref="R25:AA26"/>
    <mergeCell ref="R23:AA24"/>
    <mergeCell ref="V14:AA14"/>
    <mergeCell ref="V15:AA15"/>
    <mergeCell ref="V8:AA8"/>
    <mergeCell ref="V9:AA9"/>
    <mergeCell ref="V10:AA10"/>
    <mergeCell ref="V11:AA11"/>
    <mergeCell ref="V12:AA12"/>
    <mergeCell ref="V13:AA13"/>
    <mergeCell ref="L15:P15"/>
    <mergeCell ref="Q15:U15"/>
    <mergeCell ref="B12:E12"/>
    <mergeCell ref="F12:K12"/>
    <mergeCell ref="L12:P12"/>
    <mergeCell ref="Q12:U12"/>
    <mergeCell ref="B13:E13"/>
    <mergeCell ref="F13:K13"/>
    <mergeCell ref="L13:P13"/>
    <mergeCell ref="Q13:U13"/>
    <mergeCell ref="B14:E14"/>
    <mergeCell ref="F14:K14"/>
    <mergeCell ref="L14:P14"/>
    <mergeCell ref="B15:E15"/>
    <mergeCell ref="F15:K15"/>
    <mergeCell ref="Q14:U14"/>
    <mergeCell ref="B10:E10"/>
    <mergeCell ref="F10:K10"/>
    <mergeCell ref="L10:P10"/>
    <mergeCell ref="Q10:U10"/>
    <mergeCell ref="B11:E11"/>
    <mergeCell ref="F11:K11"/>
    <mergeCell ref="L11:P11"/>
    <mergeCell ref="Q11:U11"/>
    <mergeCell ref="B8:E8"/>
    <mergeCell ref="F8:K8"/>
    <mergeCell ref="L8:P8"/>
    <mergeCell ref="Q8:U8"/>
    <mergeCell ref="B9:E9"/>
    <mergeCell ref="F9:K9"/>
    <mergeCell ref="L9:P9"/>
    <mergeCell ref="Q9:U9"/>
  </mergeCells>
  <phoneticPr fontId="35"/>
  <dataValidations count="3">
    <dataValidation type="list" allowBlank="1" showInputMessage="1" showErrorMessage="1" promptTitle="所得の種類" prompt="営業等、農業、不動産所得のなかから選択してください。" sqref="B9:E15" xr:uid="{00000000-0002-0000-0800-000000000000}">
      <formula1>"　,営業等,農業,不動産"</formula1>
    </dataValidation>
    <dataValidation type="whole" operator="greaterThanOrEqual" allowBlank="1" showInputMessage="1" showErrorMessage="1" sqref="L9:P15" xr:uid="{00000000-0002-0000-0800-000001000000}">
      <formula1>0</formula1>
    </dataValidation>
    <dataValidation type="whole" allowBlank="1" showInputMessage="1" showErrorMessage="1" errorTitle="６５万円までです。" error="青色申告特別控除の金額は、最大65万円までとなります。範囲内の数字で入力してください。" sqref="V9:AA15" xr:uid="{00000000-0002-0000-0800-000002000000}">
      <formula1>0</formula1>
      <formula2>650000</formula2>
    </dataValidation>
  </dataValidations>
  <hyperlinks>
    <hyperlink ref="R25:AA26" location="入力シート!C52" tooltip="入力シートへ進みます。" display="ほかの所得等の入力に進む。" xr:uid="{00000000-0004-0000-0800-000000000000}"/>
    <hyperlink ref="R23:AA24" location="事業専従者入力!B9" display="事業専従者がいる場合は、こちら" xr:uid="{00000000-0004-0000-0800-000001000000}"/>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30</vt:i4>
      </vt:variant>
    </vt:vector>
  </HeadingPairs>
  <TitlesOfParts>
    <vt:vector size="45" baseType="lpstr">
      <vt:lpstr>計算シート（非表示）</vt:lpstr>
      <vt:lpstr>はじめに</vt:lpstr>
      <vt:lpstr>入力シート</vt:lpstr>
      <vt:lpstr>印刷用申告書（入力はできません）</vt:lpstr>
      <vt:lpstr>給与所得入力その１</vt:lpstr>
      <vt:lpstr>給与所得入力その２</vt:lpstr>
      <vt:lpstr>公的年金等収入入力</vt:lpstr>
      <vt:lpstr>雑所得（業務、その他）入力</vt:lpstr>
      <vt:lpstr>事業（営業等、農業、不動産）所得入力</vt:lpstr>
      <vt:lpstr>事業専従者入力</vt:lpstr>
      <vt:lpstr>配当所得入力</vt:lpstr>
      <vt:lpstr>総合譲渡、一時</vt:lpstr>
      <vt:lpstr>医療費の明細</vt:lpstr>
      <vt:lpstr>事業税に関する事項</vt:lpstr>
      <vt:lpstr>課税収入がなかった方</vt:lpstr>
      <vt:lpstr>医療費の明細!Print_Area</vt:lpstr>
      <vt:lpstr>'印刷用申告書（入力はできません）'!Print_Area</vt:lpstr>
      <vt:lpstr>給与所得入力その１!Print_Area</vt:lpstr>
      <vt:lpstr>給与所得入力その２!Print_Area</vt:lpstr>
      <vt:lpstr>公的年金等収入入力!Print_Area</vt:lpstr>
      <vt:lpstr>入力シート!Print_Area</vt:lpstr>
      <vt:lpstr>その他</vt:lpstr>
      <vt:lpstr>ひとり親</vt:lpstr>
      <vt:lpstr>寡夫</vt:lpstr>
      <vt:lpstr>寡婦</vt:lpstr>
      <vt:lpstr>寡婦の区分</vt:lpstr>
      <vt:lpstr>手帳の種類</vt:lpstr>
      <vt:lpstr>住民税の徴収方法</vt:lpstr>
      <vt:lpstr>昭和</vt:lpstr>
      <vt:lpstr>身体障害者手帳</vt:lpstr>
      <vt:lpstr>精神障害者保健福祉手帳</vt:lpstr>
      <vt:lpstr>西暦</vt:lpstr>
      <vt:lpstr>西暦_16歳未満</vt:lpstr>
      <vt:lpstr>続柄</vt:lpstr>
      <vt:lpstr>大正</vt:lpstr>
      <vt:lpstr>年</vt:lpstr>
      <vt:lpstr>年数</vt:lpstr>
      <vt:lpstr>平成</vt:lpstr>
      <vt:lpstr>平成_16歳未満</vt:lpstr>
      <vt:lpstr>別居の扶養親族</vt:lpstr>
      <vt:lpstr>明治</vt:lpstr>
      <vt:lpstr>明治_月</vt:lpstr>
      <vt:lpstr>明治_日</vt:lpstr>
      <vt:lpstr>療育手帳</vt:lpstr>
      <vt:lpstr>令和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WS0083</dc:creator>
  <cp:lastModifiedBy>4386</cp:lastModifiedBy>
  <cp:lastPrinted>2022-11-22T04:55:28Z</cp:lastPrinted>
  <dcterms:created xsi:type="dcterms:W3CDTF">2012-12-26T02:41:46Z</dcterms:created>
  <dcterms:modified xsi:type="dcterms:W3CDTF">2023-12-08T04:50:35Z</dcterms:modified>
</cp:coreProperties>
</file>