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srv10\0040_市民協働環境部\0090_ゼロカーボンシティ推進課\2024(R6)ゼロカーボンシティ推進課\19-13_地域エネルギー普及事業\01_補助金広報全般\11_ウェブサイト\4_飯田版ZEH\"/>
    </mc:Choice>
  </mc:AlternateContent>
  <bookViews>
    <workbookView xWindow="0" yWindow="0" windowWidth="25725" windowHeight="10020"/>
  </bookViews>
  <sheets>
    <sheet name="CO2削減量換算シート" sheetId="1" r:id="rId1"/>
    <sheet name="（入力例）" sheetId="8" r:id="rId2"/>
    <sheet name="バックデータ(※編集しないこと)" sheetId="7" r:id="rId3"/>
  </sheets>
  <definedNames>
    <definedName name="_xlnm.Print_Area" localSheetId="1">'（入力例）'!$A$1:$G$83</definedName>
    <definedName name="_xlnm.Print_Area" localSheetId="0">CO2削減量換算シート!$A$1:$G$83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2" i="1" s="1"/>
  <c r="F13" i="1"/>
  <c r="F12" i="1"/>
  <c r="F7" i="1"/>
  <c r="O18" i="7"/>
  <c r="N17" i="7"/>
  <c r="N16" i="7"/>
  <c r="N15" i="7"/>
  <c r="N13" i="7"/>
  <c r="N11" i="7"/>
  <c r="N9" i="7"/>
  <c r="N8" i="7"/>
  <c r="N6" i="7"/>
  <c r="N5" i="7"/>
  <c r="N4" i="7"/>
  <c r="N3" i="7"/>
  <c r="N2" i="7"/>
  <c r="F73" i="8" l="1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6" i="8"/>
  <c r="F55" i="8"/>
  <c r="F54" i="8"/>
  <c r="F53" i="8"/>
  <c r="F52" i="8"/>
  <c r="F51" i="8"/>
  <c r="F50" i="8"/>
  <c r="F22" i="8"/>
  <c r="F49" i="8" s="1"/>
  <c r="F17" i="8"/>
  <c r="F13" i="8"/>
  <c r="F12" i="8"/>
  <c r="F45" i="8" s="1"/>
  <c r="F7" i="8"/>
  <c r="F71" i="8" l="1"/>
  <c r="F74" i="8" s="1"/>
  <c r="F79" i="8"/>
  <c r="F70" i="1"/>
  <c r="F80" i="8" l="1"/>
  <c r="F81" i="8" s="1"/>
  <c r="F77" i="8"/>
  <c r="F75" i="8"/>
  <c r="F64" i="1"/>
  <c r="F66" i="1"/>
  <c r="F60" i="1"/>
  <c r="I17" i="7" l="1"/>
  <c r="F73" i="1" l="1"/>
  <c r="J18" i="7" s="1"/>
  <c r="F79" i="1" l="1"/>
  <c r="F62" i="1"/>
  <c r="F63" i="1"/>
  <c r="I11" i="7"/>
  <c r="F68" i="1" l="1"/>
  <c r="I15" i="7" s="1"/>
  <c r="I13" i="7"/>
  <c r="F65" i="1"/>
  <c r="F58" i="1"/>
  <c r="F56" i="1"/>
  <c r="I6" i="7" s="1"/>
  <c r="F55" i="1"/>
  <c r="I5" i="7" s="1"/>
  <c r="F50" i="1"/>
  <c r="F54" i="1"/>
  <c r="F53" i="1"/>
  <c r="F52" i="1"/>
  <c r="F51" i="1"/>
  <c r="F69" i="1"/>
  <c r="I16" i="7" s="1"/>
  <c r="I4" i="7" l="1"/>
  <c r="F67" i="1" l="1"/>
  <c r="F45" i="1" l="1"/>
  <c r="I2" i="7" l="1"/>
  <c r="F61" i="1"/>
  <c r="F59" i="1"/>
  <c r="I8" i="7" s="1"/>
  <c r="I9" i="7" l="1"/>
  <c r="F49" i="1" l="1"/>
  <c r="F71" i="1" s="1"/>
  <c r="F74" i="1" l="1"/>
  <c r="I3" i="7"/>
  <c r="F75" i="1" l="1"/>
  <c r="F80" i="1"/>
  <c r="F81" i="1" s="1"/>
  <c r="F77" i="1"/>
</calcChain>
</file>

<file path=xl/sharedStrings.xml><?xml version="1.0" encoding="utf-8"?>
<sst xmlns="http://schemas.openxmlformats.org/spreadsheetml/2006/main" count="377" uniqueCount="129">
  <si>
    <t>UA値0.6以下</t>
    <rPh sb="2" eb="3">
      <t>アタイ</t>
    </rPh>
    <rPh sb="6" eb="8">
      <t>イカ</t>
    </rPh>
    <phoneticPr fontId="1"/>
  </si>
  <si>
    <t>市内設計事務所での設計</t>
    <rPh sb="0" eb="2">
      <t>シナイ</t>
    </rPh>
    <rPh sb="2" eb="4">
      <t>セッケイ</t>
    </rPh>
    <rPh sb="4" eb="6">
      <t>ジム</t>
    </rPh>
    <rPh sb="6" eb="7">
      <t>ショ</t>
    </rPh>
    <rPh sb="9" eb="11">
      <t>セッケイ</t>
    </rPh>
    <phoneticPr fontId="1"/>
  </si>
  <si>
    <t>市内工務店での施工</t>
    <rPh sb="0" eb="2">
      <t>シナイ</t>
    </rPh>
    <rPh sb="2" eb="5">
      <t>コウムテン</t>
    </rPh>
    <rPh sb="7" eb="9">
      <t>セコウ</t>
    </rPh>
    <phoneticPr fontId="1"/>
  </si>
  <si>
    <t>地域の建築材料の使用</t>
    <rPh sb="0" eb="2">
      <t>チイキ</t>
    </rPh>
    <rPh sb="3" eb="5">
      <t>ケンチク</t>
    </rPh>
    <rPh sb="5" eb="7">
      <t>ザイリョウ</t>
    </rPh>
    <rPh sb="8" eb="10">
      <t>シヨウ</t>
    </rPh>
    <phoneticPr fontId="1"/>
  </si>
  <si>
    <t>雨水タンクの導入</t>
    <rPh sb="0" eb="2">
      <t>ウスイ</t>
    </rPh>
    <rPh sb="6" eb="8">
      <t>ドウニュウ</t>
    </rPh>
    <phoneticPr fontId="1"/>
  </si>
  <si>
    <t>エネルギーの見える化設備の導入</t>
    <rPh sb="6" eb="7">
      <t>ミ</t>
    </rPh>
    <rPh sb="9" eb="10">
      <t>カ</t>
    </rPh>
    <rPh sb="10" eb="12">
      <t>セツビ</t>
    </rPh>
    <rPh sb="13" eb="15">
      <t>ドウニュウ</t>
    </rPh>
    <phoneticPr fontId="1"/>
  </si>
  <si>
    <t>薪ストーブ</t>
    <rPh sb="0" eb="1">
      <t>マキ</t>
    </rPh>
    <phoneticPr fontId="1"/>
  </si>
  <si>
    <t>ペレットストーブ</t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</si>
  <si>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</si>
  <si>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太陽熱温水器</t>
    <rPh sb="0" eb="6">
      <t>タイヨウネツオンスイキ</t>
    </rPh>
    <phoneticPr fontId="1"/>
  </si>
  <si>
    <t>延べ面積</t>
    <rPh sb="0" eb="1">
      <t>ノ</t>
    </rPh>
    <rPh sb="2" eb="4">
      <t>メンセキ</t>
    </rPh>
    <phoneticPr fontId="1"/>
  </si>
  <si>
    <t>外皮面積</t>
    <rPh sb="0" eb="4">
      <t>ガイヒメンセキ</t>
    </rPh>
    <phoneticPr fontId="1"/>
  </si>
  <si>
    <t>㎡</t>
    <phoneticPr fontId="1"/>
  </si>
  <si>
    <t>㎥</t>
    <phoneticPr fontId="1"/>
  </si>
  <si>
    <t>t−CO2/年</t>
    <phoneticPr fontId="1"/>
  </si>
  <si>
    <t>W/(㎡・K)</t>
    <phoneticPr fontId="1"/>
  </si>
  <si>
    <t>MJ</t>
    <phoneticPr fontId="1"/>
  </si>
  <si>
    <t>全体木材使用量</t>
    <rPh sb="0" eb="2">
      <t>ゼンタイ</t>
    </rPh>
    <rPh sb="2" eb="4">
      <t>モクザイ</t>
    </rPh>
    <rPh sb="4" eb="7">
      <t>シヨウリョウ</t>
    </rPh>
    <phoneticPr fontId="1"/>
  </si>
  <si>
    <t>㎥</t>
    <phoneticPr fontId="1"/>
  </si>
  <si>
    <t>太陽光発電設備搭載量</t>
    <rPh sb="0" eb="5">
      <t>タイヨウコウハツデン</t>
    </rPh>
    <rPh sb="5" eb="7">
      <t>セツビ</t>
    </rPh>
    <rPh sb="7" eb="9">
      <t>トウサイ</t>
    </rPh>
    <rPh sb="9" eb="10">
      <t>リョウ</t>
    </rPh>
    <phoneticPr fontId="1"/>
  </si>
  <si>
    <t>太陽熱温水器搭載量</t>
    <rPh sb="0" eb="3">
      <t>タイヨウネツ</t>
    </rPh>
    <rPh sb="3" eb="6">
      <t>オンスイキ</t>
    </rPh>
    <rPh sb="6" eb="8">
      <t>トウサイ</t>
    </rPh>
    <rPh sb="8" eb="9">
      <t>リョウ</t>
    </rPh>
    <phoneticPr fontId="1"/>
  </si>
  <si>
    <t>㎡</t>
    <phoneticPr fontId="1"/>
  </si>
  <si>
    <t>薪ストーブ設置</t>
    <rPh sb="0" eb="1">
      <t>マキ</t>
    </rPh>
    <rPh sb="5" eb="7">
      <t>セッチ</t>
    </rPh>
    <phoneticPr fontId="1"/>
  </si>
  <si>
    <t>ペレットストーブ設置</t>
    <rPh sb="8" eb="10">
      <t>セッチ</t>
    </rPh>
    <phoneticPr fontId="1"/>
  </si>
  <si>
    <t>％</t>
    <phoneticPr fontId="1"/>
  </si>
  <si>
    <t>基本性能によるCO2削減量</t>
    <rPh sb="0" eb="2">
      <t>キホン</t>
    </rPh>
    <rPh sb="2" eb="4">
      <t>セイノウ</t>
    </rPh>
    <rPh sb="10" eb="12">
      <t>サクゲン</t>
    </rPh>
    <rPh sb="12" eb="13">
      <t>リョウ</t>
    </rPh>
    <phoneticPr fontId="1"/>
  </si>
  <si>
    <t>基準一次エネルギー消費量(その他の設備を除く)</t>
    <rPh sb="0" eb="2">
      <t>キジュン</t>
    </rPh>
    <rPh sb="2" eb="4">
      <t>イチジ</t>
    </rPh>
    <rPh sb="9" eb="12">
      <t>ショウヒリョウ</t>
    </rPh>
    <rPh sb="15" eb="16">
      <t>タ</t>
    </rPh>
    <rPh sb="17" eb="19">
      <t>セツビ</t>
    </rPh>
    <rPh sb="20" eb="21">
      <t>ノゾ</t>
    </rPh>
    <phoneticPr fontId="1"/>
  </si>
  <si>
    <t>設計一次エネルギー消費量(その他の設備を除く)</t>
    <rPh sb="0" eb="2">
      <t>セッケイ</t>
    </rPh>
    <rPh sb="2" eb="4">
      <t>イチジ</t>
    </rPh>
    <rPh sb="9" eb="12">
      <t>ショウヒリョウ</t>
    </rPh>
    <rPh sb="15" eb="16">
      <t>タ</t>
    </rPh>
    <rPh sb="17" eb="19">
      <t>セツビ</t>
    </rPh>
    <rPh sb="20" eb="21">
      <t>ノゾ</t>
    </rPh>
    <phoneticPr fontId="1"/>
  </si>
  <si>
    <t>桧</t>
    <rPh sb="0" eb="1">
      <t>ヒノキ</t>
    </rPh>
    <phoneticPr fontId="1"/>
  </si>
  <si>
    <t>杉</t>
    <rPh sb="0" eb="1">
      <t>スギ</t>
    </rPh>
    <phoneticPr fontId="1"/>
  </si>
  <si>
    <t>赤松</t>
    <rPh sb="0" eb="2">
      <t>アカマツ</t>
    </rPh>
    <phoneticPr fontId="1"/>
  </si>
  <si>
    <t>唐松</t>
    <rPh sb="0" eb="2">
      <t>カラマツ</t>
    </rPh>
    <phoneticPr fontId="1"/>
  </si>
  <si>
    <t>南面に日射遮蔽に有効な庇を設置している居室数</t>
    <rPh sb="0" eb="1">
      <t>ミナミ</t>
    </rPh>
    <rPh sb="1" eb="2">
      <t>メン</t>
    </rPh>
    <rPh sb="3" eb="5">
      <t>ニッシャ</t>
    </rPh>
    <rPh sb="5" eb="7">
      <t>シャヘイ</t>
    </rPh>
    <rPh sb="8" eb="10">
      <t>ユウコウ</t>
    </rPh>
    <rPh sb="11" eb="12">
      <t>ヒサシ</t>
    </rPh>
    <rPh sb="13" eb="15">
      <t>セッチ</t>
    </rPh>
    <rPh sb="19" eb="21">
      <t>キョシツ</t>
    </rPh>
    <rPh sb="21" eb="22">
      <t>スウ</t>
    </rPh>
    <phoneticPr fontId="1"/>
  </si>
  <si>
    <t>主たる居室</t>
    <rPh sb="0" eb="1">
      <t>シュ</t>
    </rPh>
    <rPh sb="3" eb="5">
      <t>キョシツ</t>
    </rPh>
    <phoneticPr fontId="1"/>
  </si>
  <si>
    <t>通風経路が確保された居室数</t>
    <rPh sb="0" eb="2">
      <t>ツウフウ</t>
    </rPh>
    <rPh sb="2" eb="4">
      <t>ケイロ</t>
    </rPh>
    <rPh sb="5" eb="7">
      <t>カクホ</t>
    </rPh>
    <rPh sb="10" eb="12">
      <t>キョシツ</t>
    </rPh>
    <rPh sb="12" eb="13">
      <t>スウ</t>
    </rPh>
    <phoneticPr fontId="1"/>
  </si>
  <si>
    <t>室</t>
    <rPh sb="0" eb="1">
      <t>シツ</t>
    </rPh>
    <phoneticPr fontId="1"/>
  </si>
  <si>
    <t>その他(　　　)</t>
    <rPh sb="2" eb="3">
      <t>タ</t>
    </rPh>
    <phoneticPr fontId="1"/>
  </si>
  <si>
    <t>南面に日射を遮る庇の設置(主たる居室)</t>
    <rPh sb="0" eb="1">
      <t>ミナミ</t>
    </rPh>
    <rPh sb="1" eb="2">
      <t>メン</t>
    </rPh>
    <rPh sb="3" eb="5">
      <t>ニッシャ</t>
    </rPh>
    <rPh sb="6" eb="7">
      <t>サエギ</t>
    </rPh>
    <rPh sb="8" eb="9">
      <t>ヒサシ</t>
    </rPh>
    <rPh sb="10" eb="12">
      <t>セッチ</t>
    </rPh>
    <rPh sb="13" eb="14">
      <t>シュ</t>
    </rPh>
    <rPh sb="16" eb="18">
      <t>キョシツ</t>
    </rPh>
    <phoneticPr fontId="1"/>
  </si>
  <si>
    <t>南面に日射を遮る庇の設置(その他居室)</t>
    <rPh sb="0" eb="1">
      <t>ミナミ</t>
    </rPh>
    <rPh sb="1" eb="2">
      <t>メン</t>
    </rPh>
    <rPh sb="3" eb="5">
      <t>ニッシャ</t>
    </rPh>
    <rPh sb="6" eb="7">
      <t>サエギ</t>
    </rPh>
    <rPh sb="8" eb="9">
      <t>ヒサシ</t>
    </rPh>
    <rPh sb="10" eb="12">
      <t>セッチ</t>
    </rPh>
    <rPh sb="15" eb="16">
      <t>タ</t>
    </rPh>
    <rPh sb="16" eb="18">
      <t>キョシツ</t>
    </rPh>
    <phoneticPr fontId="1"/>
  </si>
  <si>
    <t>庇以外で日射遮蔽に有効な措置を設けた居室数</t>
    <rPh sb="0" eb="1">
      <t>ヒサシ</t>
    </rPh>
    <rPh sb="1" eb="3">
      <t>イガイ</t>
    </rPh>
    <rPh sb="4" eb="6">
      <t>ニッシャ</t>
    </rPh>
    <rPh sb="6" eb="8">
      <t>シャヘイ</t>
    </rPh>
    <rPh sb="9" eb="11">
      <t>ユウコウ</t>
    </rPh>
    <rPh sb="12" eb="14">
      <t>ソチ</t>
    </rPh>
    <rPh sb="15" eb="16">
      <t>モウ</t>
    </rPh>
    <rPh sb="18" eb="20">
      <t>キョシツ</t>
    </rPh>
    <rPh sb="20" eb="21">
      <t>スウ</t>
    </rPh>
    <phoneticPr fontId="1"/>
  </si>
  <si>
    <t>雨水タンク設置</t>
    <rPh sb="0" eb="2">
      <t>ウスイ</t>
    </rPh>
    <rPh sb="5" eb="7">
      <t>セッチ</t>
    </rPh>
    <phoneticPr fontId="1"/>
  </si>
  <si>
    <t>設計二次エネルギー消費量の消費電力量</t>
    <rPh sb="0" eb="2">
      <t>セッケイ</t>
    </rPh>
    <rPh sb="2" eb="4">
      <t>ニジ</t>
    </rPh>
    <rPh sb="9" eb="12">
      <t>ショウヒリョウ</t>
    </rPh>
    <rPh sb="13" eb="15">
      <t>ショウヒ</t>
    </rPh>
    <rPh sb="15" eb="17">
      <t>デンリョク</t>
    </rPh>
    <rPh sb="17" eb="18">
      <t>リョウ</t>
    </rPh>
    <phoneticPr fontId="1"/>
  </si>
  <si>
    <t>kwh</t>
    <phoneticPr fontId="1"/>
  </si>
  <si>
    <t>kw</t>
    <phoneticPr fontId="1"/>
  </si>
  <si>
    <t>地域の特色によるCO2削減量</t>
    <rPh sb="0" eb="2">
      <t>チイキ</t>
    </rPh>
    <rPh sb="3" eb="5">
      <t>トクショク</t>
    </rPh>
    <rPh sb="11" eb="13">
      <t>サクゲン</t>
    </rPh>
    <rPh sb="13" eb="14">
      <t>リョウ</t>
    </rPh>
    <phoneticPr fontId="1"/>
  </si>
  <si>
    <t>※</t>
    <phoneticPr fontId="1"/>
  </si>
  <si>
    <t>※固定値</t>
    <rPh sb="1" eb="4">
      <t>コテイチ</t>
    </rPh>
    <phoneticPr fontId="1"/>
  </si>
  <si>
    <t>主たる居室の床面積</t>
    <rPh sb="0" eb="1">
      <t>シュ</t>
    </rPh>
    <rPh sb="3" eb="5">
      <t>キョシツ</t>
    </rPh>
    <rPh sb="6" eb="9">
      <t>ユカメンセキ</t>
    </rPh>
    <phoneticPr fontId="1"/>
  </si>
  <si>
    <t>その他の居室の床面積</t>
    <rPh sb="2" eb="3">
      <t>タ</t>
    </rPh>
    <rPh sb="4" eb="6">
      <t>キョシツ</t>
    </rPh>
    <rPh sb="7" eb="10">
      <t>ユカメンセキ</t>
    </rPh>
    <phoneticPr fontId="1"/>
  </si>
  <si>
    <t>非居室</t>
    <rPh sb="0" eb="1">
      <t>ヒ</t>
    </rPh>
    <rPh sb="1" eb="3">
      <t>キョシツ</t>
    </rPh>
    <phoneticPr fontId="1"/>
  </si>
  <si>
    <t>その他の居室</t>
    <rPh sb="2" eb="3">
      <t>タ</t>
    </rPh>
    <rPh sb="4" eb="6">
      <t>キョシツ</t>
    </rPh>
    <phoneticPr fontId="1"/>
  </si>
  <si>
    <t>BEI</t>
    <phoneticPr fontId="1"/>
  </si>
  <si>
    <t>－</t>
    <phoneticPr fontId="1"/>
  </si>
  <si>
    <t>設計住宅基本データ（基本性能）</t>
    <rPh sb="0" eb="2">
      <t>セッケイ</t>
    </rPh>
    <rPh sb="2" eb="4">
      <t>ジュウタク</t>
    </rPh>
    <rPh sb="4" eb="6">
      <t>キホン</t>
    </rPh>
    <rPh sb="10" eb="12">
      <t>キホン</t>
    </rPh>
    <rPh sb="12" eb="14">
      <t>セイノウ</t>
    </rPh>
    <phoneticPr fontId="1"/>
  </si>
  <si>
    <t>設計住宅基本データ（地域の特色）</t>
    <rPh sb="0" eb="2">
      <t>セッケイ</t>
    </rPh>
    <rPh sb="2" eb="4">
      <t>ジュウタク</t>
    </rPh>
    <rPh sb="4" eb="6">
      <t>キホン</t>
    </rPh>
    <rPh sb="10" eb="12">
      <t>チイキ</t>
    </rPh>
    <rPh sb="13" eb="15">
      <t>トクショク</t>
    </rPh>
    <phoneticPr fontId="1"/>
  </si>
  <si>
    <t>一次エネルギー消費量削減量(設計による)</t>
    <rPh sb="0" eb="2">
      <t>イチジ</t>
    </rPh>
    <rPh sb="7" eb="10">
      <t>ショウヒリョウ</t>
    </rPh>
    <rPh sb="10" eb="12">
      <t>サクゲン</t>
    </rPh>
    <rPh sb="12" eb="13">
      <t>リョウ</t>
    </rPh>
    <rPh sb="14" eb="16">
      <t>セッケイ</t>
    </rPh>
    <phoneticPr fontId="1"/>
  </si>
  <si>
    <t>合計</t>
    <rPh sb="0" eb="2">
      <t>ゴウケイ</t>
    </rPh>
    <phoneticPr fontId="1"/>
  </si>
  <si>
    <t>判定</t>
    <rPh sb="0" eb="2">
      <t>ハンテイ</t>
    </rPh>
    <phoneticPr fontId="1"/>
  </si>
  <si>
    <t>HEMS導入</t>
    <rPh sb="4" eb="6">
      <t>ドウニュウ</t>
    </rPh>
    <phoneticPr fontId="1"/>
  </si>
  <si>
    <t>あり</t>
  </si>
  <si>
    <t>あり</t>
    <phoneticPr fontId="1"/>
  </si>
  <si>
    <t>なし</t>
    <phoneticPr fontId="1"/>
  </si>
  <si>
    <t>基準一次エネルギー消費量から20％以上の一次エネルギー消費量を削減
(UA値による一次エネルギー消費量の削減量を除く)</t>
    <rPh sb="0" eb="2">
      <t>キジュン</t>
    </rPh>
    <rPh sb="2" eb="4">
      <t>イチジ</t>
    </rPh>
    <rPh sb="9" eb="12">
      <t>ショウヒリョウ</t>
    </rPh>
    <rPh sb="17" eb="19">
      <t>イジョウ</t>
    </rPh>
    <rPh sb="20" eb="22">
      <t>イチジ</t>
    </rPh>
    <rPh sb="27" eb="30">
      <t>ショウヒリョウ</t>
    </rPh>
    <rPh sb="31" eb="33">
      <t>サクゲン</t>
    </rPh>
    <rPh sb="37" eb="38">
      <t>アタイ</t>
    </rPh>
    <rPh sb="41" eb="43">
      <t>イチジ</t>
    </rPh>
    <rPh sb="48" eb="51">
      <t>ショウヒリョウ</t>
    </rPh>
    <rPh sb="52" eb="54">
      <t>サクゲン</t>
    </rPh>
    <rPh sb="54" eb="55">
      <t>リョウ</t>
    </rPh>
    <rPh sb="56" eb="57">
      <t>ノゾ</t>
    </rPh>
    <phoneticPr fontId="1"/>
  </si>
  <si>
    <t>居室における通風経路の確保(主たる居室)</t>
    <rPh sb="0" eb="2">
      <t>キョシツ</t>
    </rPh>
    <rPh sb="6" eb="10">
      <t>ツウフウケイロ</t>
    </rPh>
    <rPh sb="11" eb="13">
      <t>カクホ</t>
    </rPh>
    <rPh sb="14" eb="15">
      <t>シュ</t>
    </rPh>
    <rPh sb="17" eb="19">
      <t>キョシツ</t>
    </rPh>
    <phoneticPr fontId="1"/>
  </si>
  <si>
    <t>居室における通風経路の確保(その他の居室)</t>
    <rPh sb="0" eb="2">
      <t>キョシツ</t>
    </rPh>
    <rPh sb="6" eb="10">
      <t>ツウフウケイロ</t>
    </rPh>
    <rPh sb="11" eb="13">
      <t>カクホ</t>
    </rPh>
    <rPh sb="16" eb="17">
      <t>タ</t>
    </rPh>
    <rPh sb="18" eb="20">
      <t>キョシツ</t>
    </rPh>
    <phoneticPr fontId="1"/>
  </si>
  <si>
    <t>個別判断</t>
    <rPh sb="0" eb="2">
      <t>コベツ</t>
    </rPh>
    <rPh sb="2" eb="4">
      <t>ハンダン</t>
    </rPh>
    <phoneticPr fontId="1"/>
  </si>
  <si>
    <t>t-CO2/年</t>
    <phoneticPr fontId="1"/>
  </si>
  <si>
    <t>設計UA値</t>
    <rPh sb="0" eb="2">
      <t>セッケイ</t>
    </rPh>
    <rPh sb="4" eb="5">
      <t>アタイ</t>
    </rPh>
    <phoneticPr fontId="1"/>
  </si>
  <si>
    <t>なし</t>
  </si>
  <si>
    <t>もりのエネルギー活用機器の導入</t>
    <rPh sb="8" eb="10">
      <t>カツヨウ</t>
    </rPh>
    <rPh sb="10" eb="12">
      <t>キキ</t>
    </rPh>
    <rPh sb="13" eb="15">
      <t>ドウニュウ</t>
    </rPh>
    <phoneticPr fontId="1"/>
  </si>
  <si>
    <t>おひさまのエネルギー活用機器の導入</t>
    <rPh sb="10" eb="12">
      <t>カツヨウ</t>
    </rPh>
    <rPh sb="12" eb="14">
      <t>キキ</t>
    </rPh>
    <rPh sb="15" eb="17">
      <t>ドウニュウ</t>
    </rPh>
    <phoneticPr fontId="1"/>
  </si>
  <si>
    <t>基準CO2削減量…①</t>
    <rPh sb="0" eb="2">
      <t>キジュン</t>
    </rPh>
    <rPh sb="5" eb="7">
      <t>サクゲン</t>
    </rPh>
    <rPh sb="7" eb="8">
      <t>リョウ</t>
    </rPh>
    <phoneticPr fontId="1"/>
  </si>
  <si>
    <t>設計CO2削減量…②</t>
    <rPh sb="0" eb="2">
      <t>セッケイ</t>
    </rPh>
    <rPh sb="5" eb="7">
      <t>サクゲン</t>
    </rPh>
    <rPh sb="7" eb="8">
      <t>リョウ</t>
    </rPh>
    <phoneticPr fontId="1"/>
  </si>
  <si>
    <t>基準−設計(①－②)</t>
    <rPh sb="0" eb="2">
      <t>キジュン</t>
    </rPh>
    <rPh sb="3" eb="5">
      <t>セッケイ</t>
    </rPh>
    <phoneticPr fontId="1"/>
  </si>
  <si>
    <t>達成率</t>
    <rPh sb="0" eb="3">
      <t>タッセイリツ</t>
    </rPh>
    <phoneticPr fontId="1"/>
  </si>
  <si>
    <t>基準一次エネルギー削減量…③</t>
    <rPh sb="0" eb="2">
      <t>キジュン</t>
    </rPh>
    <rPh sb="2" eb="4">
      <t>イチジ</t>
    </rPh>
    <rPh sb="9" eb="11">
      <t>サクゲン</t>
    </rPh>
    <rPh sb="11" eb="12">
      <t>リョウ</t>
    </rPh>
    <phoneticPr fontId="1"/>
  </si>
  <si>
    <t>設計一次エネルギー削減量…④</t>
    <rPh sb="0" eb="2">
      <t>セッケイ</t>
    </rPh>
    <rPh sb="2" eb="4">
      <t>イチジ</t>
    </rPh>
    <rPh sb="9" eb="11">
      <t>サクゲン</t>
    </rPh>
    <rPh sb="11" eb="12">
      <t>リョウ</t>
    </rPh>
    <phoneticPr fontId="1"/>
  </si>
  <si>
    <t>：UA値、一次エネ算定時と同じ値を入力</t>
    <rPh sb="3" eb="4">
      <t>アタイ</t>
    </rPh>
    <rPh sb="5" eb="7">
      <t>イチジ</t>
    </rPh>
    <rPh sb="9" eb="11">
      <t>サンテイ</t>
    </rPh>
    <rPh sb="11" eb="12">
      <t>ジ</t>
    </rPh>
    <rPh sb="13" eb="14">
      <t>オナ</t>
    </rPh>
    <rPh sb="15" eb="16">
      <t>アタイ</t>
    </rPh>
    <rPh sb="17" eb="19">
      <t>ニュウリョク</t>
    </rPh>
    <phoneticPr fontId="1"/>
  </si>
  <si>
    <t>：UA値、一次エネ算定結果を入力</t>
    <rPh sb="3" eb="4">
      <t>アタイ</t>
    </rPh>
    <rPh sb="5" eb="7">
      <t>イチジ</t>
    </rPh>
    <rPh sb="9" eb="11">
      <t>サンテイ</t>
    </rPh>
    <rPh sb="11" eb="13">
      <t>ケッカ</t>
    </rPh>
    <rPh sb="14" eb="16">
      <t>ニュウリョク</t>
    </rPh>
    <phoneticPr fontId="1"/>
  </si>
  <si>
    <t>：設計住宅の仕様を入力</t>
    <rPh sb="1" eb="3">
      <t>セッケイ</t>
    </rPh>
    <rPh sb="3" eb="5">
      <t>ジュウタク</t>
    </rPh>
    <rPh sb="6" eb="8">
      <t>シヨウ</t>
    </rPh>
    <rPh sb="9" eb="11">
      <t>ニュウリョク</t>
    </rPh>
    <phoneticPr fontId="1"/>
  </si>
  <si>
    <t>：設計住宅の仕様を選択</t>
    <rPh sb="1" eb="3">
      <t>セッケイ</t>
    </rPh>
    <rPh sb="3" eb="5">
      <t>ジュウタク</t>
    </rPh>
    <rPh sb="6" eb="8">
      <t>シヨウ</t>
    </rPh>
    <rPh sb="9" eb="11">
      <t>センタク</t>
    </rPh>
    <phoneticPr fontId="1"/>
  </si>
  <si>
    <t>市内設計事務所</t>
    <rPh sb="0" eb="2">
      <t>シナイ</t>
    </rPh>
    <rPh sb="2" eb="4">
      <t>セッケイ</t>
    </rPh>
    <rPh sb="4" eb="6">
      <t>ジム</t>
    </rPh>
    <rPh sb="6" eb="7">
      <t>ショ</t>
    </rPh>
    <phoneticPr fontId="1"/>
  </si>
  <si>
    <t>その他</t>
    <rPh sb="2" eb="3">
      <t>タ</t>
    </rPh>
    <phoneticPr fontId="1"/>
  </si>
  <si>
    <t>雨水タンク</t>
    <rPh sb="0" eb="2">
      <t>ウスイ</t>
    </rPh>
    <phoneticPr fontId="1"/>
  </si>
  <si>
    <t>二酸化炭素係数</t>
    <rPh sb="0" eb="3">
      <t>ニサンカ</t>
    </rPh>
    <rPh sb="3" eb="5">
      <t>タンソ</t>
    </rPh>
    <rPh sb="5" eb="7">
      <t>ケイスウ</t>
    </rPh>
    <phoneticPr fontId="1"/>
  </si>
  <si>
    <t>市内工務店</t>
    <rPh sb="0" eb="2">
      <t>シナイ</t>
    </rPh>
    <rPh sb="2" eb="5">
      <t>コウムテン</t>
    </rPh>
    <phoneticPr fontId="1"/>
  </si>
  <si>
    <t>有無の判定</t>
    <rPh sb="0" eb="2">
      <t>ウム</t>
    </rPh>
    <rPh sb="3" eb="5">
      <t>ハンテイ</t>
    </rPh>
    <phoneticPr fontId="1"/>
  </si>
  <si>
    <t>飯田・下伊那産木材使用率</t>
    <rPh sb="0" eb="2">
      <t>イイダ</t>
    </rPh>
    <rPh sb="3" eb="6">
      <t>シモイナ</t>
    </rPh>
    <rPh sb="6" eb="7">
      <t>サン</t>
    </rPh>
    <rPh sb="7" eb="9">
      <t>モクザイ</t>
    </rPh>
    <rPh sb="9" eb="12">
      <t>シヨウリツ</t>
    </rPh>
    <phoneticPr fontId="1"/>
  </si>
  <si>
    <t>飯田・下伊那産材を活用(ウッドマイレージ)</t>
    <rPh sb="0" eb="2">
      <t>イイダ</t>
    </rPh>
    <rPh sb="3" eb="6">
      <t>シモイナ</t>
    </rPh>
    <rPh sb="6" eb="7">
      <t>サン</t>
    </rPh>
    <rPh sb="7" eb="8">
      <t>ザイ</t>
    </rPh>
    <rPh sb="9" eb="11">
      <t>カツヨウ</t>
    </rPh>
    <phoneticPr fontId="1"/>
  </si>
  <si>
    <t>基本性能</t>
    <rPh sb="0" eb="2">
      <t>キホン</t>
    </rPh>
    <rPh sb="2" eb="4">
      <t>セイノウ</t>
    </rPh>
    <phoneticPr fontId="1"/>
  </si>
  <si>
    <t>地域産材(ｳｯﾄﾞﾏｲﾚｰｼﾞ)</t>
    <rPh sb="0" eb="2">
      <t>チイキ</t>
    </rPh>
    <rPh sb="2" eb="3">
      <t>サン</t>
    </rPh>
    <rPh sb="3" eb="4">
      <t>ザイ</t>
    </rPh>
    <phoneticPr fontId="1"/>
  </si>
  <si>
    <t>地域産材(炭素固定量)</t>
    <rPh sb="0" eb="2">
      <t>チイキ</t>
    </rPh>
    <rPh sb="2" eb="3">
      <t>サン</t>
    </rPh>
    <rPh sb="3" eb="4">
      <t>ザイ</t>
    </rPh>
    <rPh sb="5" eb="7">
      <t>タンソ</t>
    </rPh>
    <rPh sb="7" eb="9">
      <t>コテイ</t>
    </rPh>
    <rPh sb="9" eb="10">
      <t>リョウ</t>
    </rPh>
    <phoneticPr fontId="1"/>
  </si>
  <si>
    <t>設計事務所</t>
    <rPh sb="0" eb="2">
      <t>セッケイ</t>
    </rPh>
    <rPh sb="2" eb="4">
      <t>ジム</t>
    </rPh>
    <rPh sb="4" eb="5">
      <t>ショ</t>
    </rPh>
    <phoneticPr fontId="1"/>
  </si>
  <si>
    <t>工務店</t>
    <rPh sb="0" eb="3">
      <t>コウムテン</t>
    </rPh>
    <phoneticPr fontId="1"/>
  </si>
  <si>
    <t>建築材料</t>
    <rPh sb="0" eb="2">
      <t>ケンチク</t>
    </rPh>
    <rPh sb="2" eb="4">
      <t>ザイリョウ</t>
    </rPh>
    <phoneticPr fontId="1"/>
  </si>
  <si>
    <t>庇</t>
    <rPh sb="0" eb="1">
      <t>ヒサシ</t>
    </rPh>
    <phoneticPr fontId="1"/>
  </si>
  <si>
    <t>通風</t>
    <rPh sb="0" eb="2">
      <t>ツウフウ</t>
    </rPh>
    <phoneticPr fontId="1"/>
  </si>
  <si>
    <t>日射遮蔽</t>
    <rPh sb="0" eb="2">
      <t>ニッシャ</t>
    </rPh>
    <rPh sb="2" eb="4">
      <t>シャヘイ</t>
    </rPh>
    <phoneticPr fontId="1"/>
  </si>
  <si>
    <t>薪ｽﾄｰﾌﾞ</t>
    <rPh sb="0" eb="1">
      <t>マキ</t>
    </rPh>
    <phoneticPr fontId="1"/>
  </si>
  <si>
    <t>雨水ﾀﾝｸ</t>
    <rPh sb="0" eb="2">
      <t>ウスイ</t>
    </rPh>
    <phoneticPr fontId="1"/>
  </si>
  <si>
    <t>ﾍﾟﾚｯﾄｽﾄｰﾌﾞ</t>
    <phoneticPr fontId="1"/>
  </si>
  <si>
    <t>太陽光発電</t>
    <rPh sb="0" eb="3">
      <t>タイヨウコウ</t>
    </rPh>
    <rPh sb="3" eb="5">
      <t>ハツデン</t>
    </rPh>
    <phoneticPr fontId="1"/>
  </si>
  <si>
    <t>太陽熱温水</t>
    <rPh sb="0" eb="3">
      <t>タイヨウネツ</t>
    </rPh>
    <rPh sb="3" eb="5">
      <t>オンスイ</t>
    </rPh>
    <phoneticPr fontId="1"/>
  </si>
  <si>
    <t>HEMS</t>
    <phoneticPr fontId="1"/>
  </si>
  <si>
    <t>日射遮蔽手法の活用(主たる居室)</t>
    <rPh sb="0" eb="2">
      <t>ニッシャ</t>
    </rPh>
    <rPh sb="2" eb="4">
      <t>シャヘイ</t>
    </rPh>
    <rPh sb="4" eb="6">
      <t>シュホウ</t>
    </rPh>
    <rPh sb="7" eb="9">
      <t>カツヨウ</t>
    </rPh>
    <rPh sb="10" eb="11">
      <t>シュ</t>
    </rPh>
    <rPh sb="13" eb="15">
      <t>キョシツ</t>
    </rPh>
    <phoneticPr fontId="1"/>
  </si>
  <si>
    <t>日射遮蔽手法の活用(その他の居室)</t>
    <rPh sb="0" eb="2">
      <t>ニッシャ</t>
    </rPh>
    <rPh sb="2" eb="4">
      <t>シャヘイ</t>
    </rPh>
    <rPh sb="4" eb="6">
      <t>シュホウ</t>
    </rPh>
    <rPh sb="7" eb="9">
      <t>カツヨウ</t>
    </rPh>
    <rPh sb="12" eb="13">
      <t>タ</t>
    </rPh>
    <rPh sb="14" eb="16">
      <t>キョシツ</t>
    </rPh>
    <phoneticPr fontId="1"/>
  </si>
  <si>
    <t>設計</t>
    <rPh sb="0" eb="2">
      <t>セッケイ</t>
    </rPh>
    <phoneticPr fontId="1"/>
  </si>
  <si>
    <t>基準</t>
    <rPh sb="0" eb="2">
      <t>キジュン</t>
    </rPh>
    <phoneticPr fontId="1"/>
  </si>
  <si>
    <t>飯田版ZEH仕様　CO2削減量換算シート</t>
    <rPh sb="0" eb="2">
      <t>イイダ</t>
    </rPh>
    <rPh sb="2" eb="3">
      <t>バン</t>
    </rPh>
    <rPh sb="6" eb="8">
      <t>シヨウ</t>
    </rPh>
    <rPh sb="9" eb="15">
      <t>コ２サクゲンリョウ</t>
    </rPh>
    <rPh sb="15" eb="17">
      <t>カンザン</t>
    </rPh>
    <phoneticPr fontId="1"/>
  </si>
  <si>
    <t>飯田・下伊那産木材使用量</t>
    <rPh sb="0" eb="2">
      <t>イイダ</t>
    </rPh>
    <rPh sb="3" eb="6">
      <t>シモイナ</t>
    </rPh>
    <rPh sb="6" eb="7">
      <t>サン</t>
    </rPh>
    <rPh sb="7" eb="9">
      <t>モクザイ</t>
    </rPh>
    <rPh sb="9" eb="11">
      <t>シヨウ</t>
    </rPh>
    <rPh sb="11" eb="12">
      <t>リョウ</t>
    </rPh>
    <phoneticPr fontId="1"/>
  </si>
  <si>
    <t>飯田・下伊那産材を活用(炭素固定量：桧)</t>
    <rPh sb="0" eb="2">
      <t>イイダ</t>
    </rPh>
    <rPh sb="3" eb="6">
      <t>シモイナ</t>
    </rPh>
    <rPh sb="6" eb="7">
      <t>サン</t>
    </rPh>
    <rPh sb="7" eb="8">
      <t>ザイ</t>
    </rPh>
    <rPh sb="9" eb="11">
      <t>カツヨウ</t>
    </rPh>
    <rPh sb="12" eb="16">
      <t>タンソコテイ</t>
    </rPh>
    <rPh sb="16" eb="17">
      <t>リョウ</t>
    </rPh>
    <rPh sb="18" eb="19">
      <t>ヒノキ</t>
    </rPh>
    <phoneticPr fontId="1"/>
  </si>
  <si>
    <t>飯田・下伊那産材を活用(炭素固定量：杉)</t>
    <rPh sb="0" eb="2">
      <t>イイダ</t>
    </rPh>
    <rPh sb="3" eb="6">
      <t>シモイナ</t>
    </rPh>
    <rPh sb="6" eb="7">
      <t>サン</t>
    </rPh>
    <rPh sb="7" eb="8">
      <t>ザイ</t>
    </rPh>
    <rPh sb="9" eb="11">
      <t>カツヨウ</t>
    </rPh>
    <rPh sb="12" eb="16">
      <t>タンソコテイ</t>
    </rPh>
    <rPh sb="16" eb="17">
      <t>リョウ</t>
    </rPh>
    <rPh sb="18" eb="19">
      <t>スギ</t>
    </rPh>
    <phoneticPr fontId="1"/>
  </si>
  <si>
    <t>飯田・下伊那産材を活用(炭素固定量：赤松)</t>
    <rPh sb="0" eb="2">
      <t>イイダ</t>
    </rPh>
    <rPh sb="3" eb="6">
      <t>シモイナ</t>
    </rPh>
    <rPh sb="6" eb="7">
      <t>サン</t>
    </rPh>
    <rPh sb="7" eb="8">
      <t>ザイ</t>
    </rPh>
    <rPh sb="9" eb="11">
      <t>カツヨウ</t>
    </rPh>
    <rPh sb="12" eb="16">
      <t>タンソコテイ</t>
    </rPh>
    <rPh sb="16" eb="17">
      <t>リョウ</t>
    </rPh>
    <rPh sb="18" eb="20">
      <t>アカマツ</t>
    </rPh>
    <phoneticPr fontId="1"/>
  </si>
  <si>
    <t>飯田・下伊那産材を活用(炭素固定量：唐松)</t>
    <rPh sb="0" eb="2">
      <t>イイダ</t>
    </rPh>
    <rPh sb="3" eb="6">
      <t>シモイナ</t>
    </rPh>
    <rPh sb="6" eb="7">
      <t>サン</t>
    </rPh>
    <rPh sb="7" eb="8">
      <t>ザイ</t>
    </rPh>
    <rPh sb="9" eb="11">
      <t>カツヨウ</t>
    </rPh>
    <rPh sb="12" eb="16">
      <t>タンソコテイ</t>
    </rPh>
    <rPh sb="16" eb="17">
      <t>リョウ</t>
    </rPh>
    <rPh sb="18" eb="20">
      <t>カラマツ</t>
    </rPh>
    <phoneticPr fontId="1"/>
  </si>
  <si>
    <t>飯田・下伊那産材を活用(炭素固定量：その他)</t>
    <rPh sb="0" eb="2">
      <t>イイダ</t>
    </rPh>
    <rPh sb="3" eb="6">
      <t>シモイナ</t>
    </rPh>
    <rPh sb="6" eb="7">
      <t>サン</t>
    </rPh>
    <rPh sb="7" eb="8">
      <t>ザイ</t>
    </rPh>
    <rPh sb="9" eb="11">
      <t>カツヨウ</t>
    </rPh>
    <rPh sb="12" eb="16">
      <t>タンソコテイ</t>
    </rPh>
    <rPh sb="16" eb="17">
      <t>リョウ</t>
    </rPh>
    <rPh sb="20" eb="21">
      <t>タ</t>
    </rPh>
    <phoneticPr fontId="1"/>
  </si>
  <si>
    <t>飯田市内に本社・本店を置く設計事務所による設計</t>
    <rPh sb="0" eb="3">
      <t>イイダシ</t>
    </rPh>
    <rPh sb="3" eb="4">
      <t>ナイ</t>
    </rPh>
    <rPh sb="5" eb="7">
      <t>ホンシャ</t>
    </rPh>
    <rPh sb="8" eb="10">
      <t>ホンテン</t>
    </rPh>
    <rPh sb="11" eb="12">
      <t>オ</t>
    </rPh>
    <rPh sb="13" eb="15">
      <t>セッケイ</t>
    </rPh>
    <rPh sb="15" eb="17">
      <t>ジム</t>
    </rPh>
    <rPh sb="17" eb="18">
      <t>ショ</t>
    </rPh>
    <rPh sb="21" eb="23">
      <t>セッケイ</t>
    </rPh>
    <phoneticPr fontId="1"/>
  </si>
  <si>
    <t>飯田市内に本社・本店を置く工務店・建設会社による施工</t>
    <rPh sb="0" eb="3">
      <t>イイダシ</t>
    </rPh>
    <rPh sb="3" eb="4">
      <t>ナイ</t>
    </rPh>
    <rPh sb="5" eb="7">
      <t>ホンシャ</t>
    </rPh>
    <rPh sb="8" eb="10">
      <t>ホンテン</t>
    </rPh>
    <rPh sb="11" eb="12">
      <t>オ</t>
    </rPh>
    <rPh sb="13" eb="16">
      <t>コウムテン</t>
    </rPh>
    <rPh sb="17" eb="19">
      <t>ケンセツ</t>
    </rPh>
    <rPh sb="19" eb="21">
      <t>ガイシャ</t>
    </rPh>
    <rPh sb="24" eb="26">
      <t>セコウ</t>
    </rPh>
    <phoneticPr fontId="1"/>
  </si>
  <si>
    <t>解体</t>
    <rPh sb="0" eb="2">
      <t>カイタイ</t>
    </rPh>
    <phoneticPr fontId="1"/>
  </si>
  <si>
    <t>t-CO2/年</t>
    <phoneticPr fontId="1"/>
  </si>
  <si>
    <t>木造</t>
    <rPh sb="0" eb="2">
      <t>モクゾウ</t>
    </rPh>
    <phoneticPr fontId="1"/>
  </si>
  <si>
    <t>鉄骨造</t>
    <rPh sb="0" eb="3">
      <t>テッコツゾウ</t>
    </rPh>
    <phoneticPr fontId="1"/>
  </si>
  <si>
    <t>RC造</t>
    <rPh sb="2" eb="3">
      <t>ゾウ</t>
    </rPh>
    <phoneticPr fontId="1"/>
  </si>
  <si>
    <t>解体</t>
    <rPh sb="0" eb="2">
      <t>カイタイ</t>
    </rPh>
    <phoneticPr fontId="1"/>
  </si>
  <si>
    <t>※(一社)日本サステナブル建築協会編集</t>
  </si>
  <si>
    <t>LCCM適合判定ツールにおける「修繕・更新・解体」参照値より</t>
    <phoneticPr fontId="1"/>
  </si>
  <si>
    <r>
      <t>既存住宅の床面積（※</t>
    </r>
    <r>
      <rPr>
        <u/>
        <sz val="11"/>
        <color theme="1"/>
        <rFont val="游ゴシック"/>
        <family val="3"/>
        <charset val="128"/>
        <scheme val="minor"/>
      </rPr>
      <t>リフォームの場合のみ</t>
    </r>
    <r>
      <rPr>
        <sz val="11"/>
        <color theme="1"/>
        <rFont val="游ゴシック"/>
        <family val="2"/>
        <charset val="128"/>
        <scheme val="minor"/>
      </rPr>
      <t>入力）</t>
    </r>
    <rPh sb="0" eb="2">
      <t>キゾン</t>
    </rPh>
    <rPh sb="2" eb="4">
      <t>ジュウタク</t>
    </rPh>
    <rPh sb="5" eb="8">
      <t>ユカメンセキ</t>
    </rPh>
    <rPh sb="16" eb="18">
      <t>バアイ</t>
    </rPh>
    <rPh sb="20" eb="22">
      <t>ニュウリョク</t>
    </rPh>
    <phoneticPr fontId="1"/>
  </si>
  <si>
    <t>リフォームにより解体が不要となった分（※リフォームの場合のみ）</t>
    <rPh sb="8" eb="10">
      <t>カイタイ</t>
    </rPh>
    <rPh sb="11" eb="13">
      <t>フヨウ</t>
    </rPh>
    <rPh sb="17" eb="18">
      <t>ブン</t>
    </rPh>
    <phoneticPr fontId="1"/>
  </si>
  <si>
    <t>あり</t>
    <phoneticPr fontId="1"/>
  </si>
  <si>
    <t>基準値</t>
    <rPh sb="0" eb="2">
      <t>キジュン</t>
    </rPh>
    <rPh sb="2" eb="3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</si>
</sst>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_ "/>
    <numFmt numFmtId="177" formatCode="0.0_ "/>
    <numFmt numFmtId="178" formatCode="#,##0.000;[Red]\-#,##0.000"/>
    <numFmt numFmtId="179" formatCode="0.00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rgb="FFFFFF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40" fontId="2" fillId="0" borderId="1" xfId="1" applyNumberFormat="1" applyFont="1" applyFill="1" applyBorder="1" applyProtection="1">
      <alignment vertical="center"/>
    </xf>
    <xf numFmtId="38" fontId="2" fillId="0" borderId="1" xfId="1" applyNumberFormat="1" applyFont="1" applyBorder="1" applyProtection="1">
      <alignment vertical="center"/>
    </xf>
    <xf numFmtId="40" fontId="2" fillId="0" borderId="1" xfId="1" applyNumberFormat="1" applyFont="1" applyBorder="1" applyAlignment="1" applyProtection="1">
      <alignment horizontal="right" vertical="center"/>
    </xf>
    <xf numFmtId="178" fontId="4" fillId="0" borderId="17" xfId="1" applyNumberFormat="1" applyFont="1" applyBorder="1" applyProtection="1">
      <alignment vertical="center"/>
    </xf>
    <xf numFmtId="178" fontId="9" fillId="0" borderId="4" xfId="1" applyNumberFormat="1" applyFont="1" applyBorder="1" applyProtection="1">
      <alignment vertical="center"/>
    </xf>
    <xf numFmtId="178" fontId="9" fillId="0" borderId="4" xfId="1" applyNumberFormat="1" applyFont="1" applyFill="1" applyBorder="1" applyAlignment="1" applyProtection="1">
      <alignment horizontal="right" vertical="center"/>
    </xf>
    <xf numFmtId="178" fontId="9" fillId="0" borderId="21" xfId="1" applyNumberFormat="1" applyFont="1" applyFill="1" applyBorder="1" applyProtection="1">
      <alignment vertical="center"/>
    </xf>
    <xf numFmtId="178" fontId="2" fillId="0" borderId="22" xfId="1" applyNumberFormat="1" applyFont="1" applyBorder="1" applyProtection="1">
      <alignment vertical="center"/>
    </xf>
    <xf numFmtId="179" fontId="0" fillId="0" borderId="0" xfId="0" applyNumberFormat="1">
      <alignment vertical="center"/>
    </xf>
    <xf numFmtId="178" fontId="9" fillId="0" borderId="4" xfId="1" applyNumberFormat="1" applyFont="1" applyBorder="1" applyAlignment="1" applyProtection="1">
      <alignment horizontal="right" vertical="center"/>
    </xf>
    <xf numFmtId="0" fontId="0" fillId="0" borderId="1" xfId="0" applyBorder="1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40" fontId="0" fillId="0" borderId="0" xfId="1" applyNumberFormat="1" applyFont="1" applyProtection="1">
      <alignment vertical="center"/>
      <protection locked="0"/>
    </xf>
    <xf numFmtId="40" fontId="2" fillId="5" borderId="1" xfId="1" applyNumberFormat="1" applyFont="1" applyFill="1" applyBorder="1" applyProtection="1">
      <alignment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40" fontId="2" fillId="4" borderId="1" xfId="1" applyNumberFormat="1" applyFont="1" applyFill="1" applyBorder="1" applyProtection="1">
      <alignment vertical="center"/>
      <protection locked="0"/>
    </xf>
    <xf numFmtId="38" fontId="2" fillId="4" borderId="1" xfId="1" applyNumberFormat="1" applyFont="1" applyFill="1" applyBorder="1" applyProtection="1">
      <alignment vertical="center"/>
      <protection locked="0"/>
    </xf>
    <xf numFmtId="0" fontId="0" fillId="0" borderId="15" xfId="0" applyFill="1" applyBorder="1" applyProtection="1">
      <alignment vertical="center"/>
      <protection locked="0"/>
    </xf>
    <xf numFmtId="38" fontId="2" fillId="0" borderId="15" xfId="1" applyNumberFormat="1" applyFont="1" applyFill="1" applyBorder="1" applyProtection="1">
      <alignment vertical="center"/>
      <protection locked="0"/>
    </xf>
    <xf numFmtId="0" fontId="0" fillId="0" borderId="15" xfId="0" applyFill="1" applyBorder="1" applyAlignment="1" applyProtection="1">
      <alignment horizontal="right" vertical="center"/>
      <protection locked="0"/>
    </xf>
    <xf numFmtId="0" fontId="0" fillId="0" borderId="16" xfId="0" applyFill="1" applyBorder="1" applyProtection="1">
      <alignment vertical="center"/>
      <protection locked="0"/>
    </xf>
    <xf numFmtId="38" fontId="2" fillId="0" borderId="16" xfId="1" applyNumberFormat="1" applyFont="1" applyFill="1" applyBorder="1" applyProtection="1">
      <alignment vertical="center"/>
      <protection locked="0"/>
    </xf>
    <xf numFmtId="0" fontId="0" fillId="0" borderId="16" xfId="0" applyFill="1" applyBorder="1" applyAlignment="1" applyProtection="1">
      <alignment horizontal="right" vertical="center"/>
      <protection locked="0"/>
    </xf>
    <xf numFmtId="40" fontId="2" fillId="2" borderId="1" xfId="1" applyNumberFormat="1" applyFont="1" applyFill="1" applyBorder="1" applyProtection="1">
      <alignment vertical="center"/>
      <protection locked="0"/>
    </xf>
    <xf numFmtId="9" fontId="0" fillId="0" borderId="4" xfId="0" applyNumberFormat="1" applyBorder="1" applyProtection="1">
      <alignment vertical="center"/>
      <protection locked="0"/>
    </xf>
    <xf numFmtId="2" fontId="2" fillId="2" borderId="4" xfId="0" applyNumberFormat="1" applyFont="1" applyFill="1" applyBorder="1" applyProtection="1">
      <alignment vertical="center"/>
      <protection locked="0"/>
    </xf>
    <xf numFmtId="40" fontId="2" fillId="3" borderId="1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Border="1" applyProtection="1">
      <alignment vertical="center"/>
      <protection locked="0"/>
    </xf>
    <xf numFmtId="38" fontId="2" fillId="2" borderId="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0" fillId="4" borderId="1" xfId="0" applyFill="1" applyBorder="1" applyProtection="1">
      <alignment vertical="center"/>
      <protection locked="0"/>
    </xf>
    <xf numFmtId="40" fontId="0" fillId="0" borderId="0" xfId="1" applyNumberFormat="1" applyFont="1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2" borderId="1" xfId="0" applyFill="1" applyBorder="1" applyProtection="1">
      <alignment vertical="center"/>
      <protection locked="0"/>
    </xf>
    <xf numFmtId="40" fontId="0" fillId="3" borderId="1" xfId="1" applyNumberFormat="1" applyFont="1" applyFill="1" applyBorder="1" applyProtection="1">
      <alignment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178" fontId="9" fillId="0" borderId="15" xfId="1" applyNumberFormat="1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178" fontId="0" fillId="0" borderId="16" xfId="1" applyNumberFormat="1" applyFont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1" xfId="0" applyBorder="1" applyProtection="1">
      <alignment vertical="center"/>
      <protection locked="0"/>
    </xf>
    <xf numFmtId="179" fontId="0" fillId="0" borderId="0" xfId="0" applyNumberForma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178" fontId="0" fillId="0" borderId="0" xfId="1" applyNumberFormat="1" applyFont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176" fontId="6" fillId="0" borderId="0" xfId="0" applyNumberFormat="1" applyFont="1" applyFill="1" applyProtection="1">
      <alignment vertical="center"/>
      <protection locked="0"/>
    </xf>
    <xf numFmtId="177" fontId="6" fillId="0" borderId="0" xfId="0" applyNumberFormat="1" applyFont="1" applyFill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40" fontId="10" fillId="0" borderId="0" xfId="1" applyNumberFormat="1" applyFont="1" applyProtection="1">
      <alignment vertical="center"/>
      <protection locked="0"/>
    </xf>
    <xf numFmtId="178" fontId="10" fillId="0" borderId="4" xfId="1" applyNumberFormat="1" applyFont="1" applyBorder="1" applyAlignment="1" applyProtection="1">
      <alignment horizontal="right" vertical="center"/>
    </xf>
    <xf numFmtId="40" fontId="2" fillId="0" borderId="1" xfId="1" applyNumberFormat="1" applyFont="1" applyBorder="1" applyProtection="1">
      <alignment vertical="center"/>
    </xf>
    <xf numFmtId="9" fontId="4" fillId="0" borderId="1" xfId="2" applyFont="1" applyFill="1" applyBorder="1" applyProtection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11" fillId="7" borderId="0" xfId="0" applyFont="1" applyFill="1" applyProtection="1">
      <alignment vertical="center"/>
      <protection locked="0"/>
    </xf>
    <xf numFmtId="178" fontId="9" fillId="0" borderId="13" xfId="1" applyNumberFormat="1" applyFont="1" applyFill="1" applyBorder="1" applyProtection="1">
      <alignment vertical="center"/>
    </xf>
    <xf numFmtId="0" fontId="0" fillId="0" borderId="3" xfId="0" applyFill="1" applyBorder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9" fontId="0" fillId="0" borderId="4" xfId="0" applyNumberFormat="1" applyBorder="1" applyProtection="1">
      <alignment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9" fillId="0" borderId="1" xfId="0" applyFont="1" applyFill="1" applyBorder="1" applyProtection="1">
      <alignment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178" fontId="9" fillId="0" borderId="13" xfId="1" applyNumberFormat="1" applyFont="1" applyBorder="1" applyProtection="1">
      <alignment vertical="center"/>
    </xf>
    <xf numFmtId="178" fontId="9" fillId="0" borderId="14" xfId="1" applyNumberFormat="1" applyFont="1" applyBorder="1" applyProtection="1">
      <alignment vertical="center"/>
    </xf>
    <xf numFmtId="0" fontId="0" fillId="0" borderId="10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  <protection locked="0"/>
    </xf>
    <xf numFmtId="9" fontId="0" fillId="0" borderId="5" xfId="0" applyNumberFormat="1" applyBorder="1" applyProtection="1">
      <alignment vertical="center"/>
      <protection locked="0"/>
    </xf>
    <xf numFmtId="9" fontId="0" fillId="0" borderId="3" xfId="0" applyNumberFormat="1" applyBorder="1" applyProtection="1">
      <alignment vertical="center"/>
      <protection locked="0"/>
    </xf>
    <xf numFmtId="9" fontId="0" fillId="0" borderId="4" xfId="0" applyNumberFormat="1" applyBorder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9" fontId="0" fillId="0" borderId="9" xfId="0" applyNumberFormat="1" applyBorder="1" applyProtection="1">
      <alignment vertical="center"/>
      <protection locked="0"/>
    </xf>
    <xf numFmtId="9" fontId="0" fillId="0" borderId="13" xfId="0" applyNumberFormat="1" applyBorder="1" applyProtection="1">
      <alignment vertical="center"/>
      <protection locked="0"/>
    </xf>
    <xf numFmtId="2" fontId="2" fillId="0" borderId="10" xfId="1" applyNumberFormat="1" applyFont="1" applyFill="1" applyBorder="1" applyProtection="1">
      <alignment vertical="center"/>
    </xf>
    <xf numFmtId="2" fontId="2" fillId="0" borderId="11" xfId="1" applyNumberFormat="1" applyFont="1" applyFill="1" applyBorder="1" applyProtection="1">
      <alignment vertical="center"/>
    </xf>
    <xf numFmtId="2" fontId="2" fillId="0" borderId="12" xfId="1" applyNumberFormat="1" applyFont="1" applyFill="1" applyBorder="1" applyProtection="1">
      <alignment vertical="center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9" fontId="0" fillId="0" borderId="1" xfId="0" applyNumberFormat="1" applyBorder="1" applyProtection="1">
      <alignment vertical="center"/>
      <protection locked="0"/>
    </xf>
    <xf numFmtId="9" fontId="0" fillId="0" borderId="8" xfId="0" applyNumberFormat="1" applyBorder="1" applyProtection="1">
      <alignment vertical="center"/>
      <protection locked="0"/>
    </xf>
    <xf numFmtId="9" fontId="0" fillId="0" borderId="14" xfId="0" applyNumberForma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97300"/>
      <color rgb="FF7CAFDD"/>
      <color rgb="FF264478"/>
      <color rgb="FF636363"/>
      <color rgb="FFFFCD33"/>
      <color rgb="FFB7B7B7"/>
      <color rgb="FFF1975A"/>
      <color rgb="FF43682B"/>
      <color rgb="FF9E480E"/>
      <color rgb="FF255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'バックデータ(※編集しないこと)'!$H$2</c:f>
              <c:strCache>
                <c:ptCount val="1"/>
                <c:pt idx="0">
                  <c:v>基本性能</c:v>
                </c:pt>
              </c:strCache>
            </c:strRef>
          </c:tx>
          <c:spPr>
            <a:solidFill>
              <a:schemeClr val="accent1">
                <a:alpha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/>
                      <a:t>基本性能：</a:t>
                    </a:r>
                    <a:fld id="{5A6A4CF7-A089-444A-BF5D-565AD8B12914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'バックデータ(※編集しないこと)'!$I$2:$J$2</c:f>
              <c:numCache>
                <c:formatCode>General</c:formatCode>
                <c:ptCount val="2"/>
                <c:pt idx="0" formatCode="0.0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0F-4896-AF6D-67D6F5C071BB}"/>
            </c:ext>
          </c:extLst>
        </c:ser>
        <c:ser>
          <c:idx val="1"/>
          <c:order val="1"/>
          <c:tx>
            <c:strRef>
              <c:f>'バックデータ(※編集しないこと)'!$H$3</c:f>
              <c:strCache>
                <c:ptCount val="1"/>
                <c:pt idx="0">
                  <c:v>地域産材(ｳｯﾄﾞﾏｲﾚｰｼﾞ)</c:v>
                </c:pt>
              </c:strCache>
            </c:strRef>
          </c:tx>
          <c:spPr>
            <a:solidFill>
              <a:schemeClr val="accent2">
                <a:alpha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0661302352042523E-2"/>
                  <c:y val="-0.2137988006584715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地域産材</a:t>
                    </a:r>
                    <a:r>
                      <a:rPr lang="en-US" altLang="ja-JP"/>
                      <a:t>(</a:t>
                    </a:r>
                    <a:r>
                      <a:rPr lang="ja-JP" altLang="en-US"/>
                      <a:t>ｳｯﾄﾞﾏｲﾚｰｼﾞ</a:t>
                    </a:r>
                    <a:r>
                      <a:rPr lang="en-US" altLang="ja-JP"/>
                      <a:t>)</a:t>
                    </a:r>
                    <a:r>
                      <a:rPr lang="ja-JP" altLang="en-US"/>
                      <a:t>：</a:t>
                    </a:r>
                    <a:fld id="{8624895F-C640-4EDB-96B8-C8B9288DF6DF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'バックデータ(※編集しないこと)'!$I$3:$J$3</c:f>
              <c:numCache>
                <c:formatCode>General</c:formatCode>
                <c:ptCount val="2"/>
                <c:pt idx="0" formatCode="0.0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0F-4896-AF6D-67D6F5C071BB}"/>
            </c:ext>
          </c:extLst>
        </c:ser>
        <c:ser>
          <c:idx val="2"/>
          <c:order val="2"/>
          <c:tx>
            <c:strRef>
              <c:f>'バックデータ(※編集しないこと)'!$H$4</c:f>
              <c:strCache>
                <c:ptCount val="1"/>
                <c:pt idx="0">
                  <c:v>地域産材(炭素固定量)</c:v>
                </c:pt>
              </c:strCache>
            </c:strRef>
          </c:tx>
          <c:spPr>
            <a:solidFill>
              <a:schemeClr val="accent3">
                <a:alpha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/>
                      <a:t>地域産材</a:t>
                    </a:r>
                    <a:r>
                      <a:rPr lang="en-US" altLang="ja-JP"/>
                      <a:t>(</a:t>
                    </a:r>
                    <a:r>
                      <a:rPr lang="ja-JP" altLang="en-US"/>
                      <a:t>炭素固定量</a:t>
                    </a:r>
                    <a:r>
                      <a:rPr lang="en-US" altLang="ja-JP"/>
                      <a:t>)</a:t>
                    </a:r>
                    <a:r>
                      <a:rPr lang="ja-JP" altLang="en-US"/>
                      <a:t>：</a:t>
                    </a:r>
                    <a:fld id="{4BC67EFC-A6B6-4815-8A21-3BE2897A428A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'バックデータ(※編集しないこと)'!$I$4:$J$4</c:f>
              <c:numCache>
                <c:formatCode>General</c:formatCode>
                <c:ptCount val="2"/>
                <c:pt idx="0" formatCode="0.0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A0F-4896-AF6D-67D6F5C071BB}"/>
            </c:ext>
          </c:extLst>
        </c:ser>
        <c:ser>
          <c:idx val="3"/>
          <c:order val="3"/>
          <c:tx>
            <c:strRef>
              <c:f>'バックデータ(※編集しないこと)'!$H$5</c:f>
              <c:strCache>
                <c:ptCount val="1"/>
                <c:pt idx="0">
                  <c:v>設計事務所</c:v>
                </c:pt>
              </c:strCache>
            </c:strRef>
          </c:tx>
          <c:spPr>
            <a:solidFill>
              <a:schemeClr val="accent4">
                <a:alpha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533509863423908E-2"/>
                  <c:y val="-0.1858013386674812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設計事務所：</a:t>
                    </a:r>
                    <a:fld id="{EE9AC8FC-6F9D-43EB-BA5E-BE7ABF0EFA96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'バックデータ(※編集しないこと)'!$I$5:$J$5</c:f>
              <c:numCache>
                <c:formatCode>General</c:formatCode>
                <c:ptCount val="2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A0F-4896-AF6D-67D6F5C071BB}"/>
            </c:ext>
          </c:extLst>
        </c:ser>
        <c:ser>
          <c:idx val="4"/>
          <c:order val="4"/>
          <c:tx>
            <c:strRef>
              <c:f>'バックデータ(※編集しないこと)'!$H$6</c:f>
              <c:strCache>
                <c:ptCount val="1"/>
                <c:pt idx="0">
                  <c:v>工務店</c:v>
                </c:pt>
              </c:strCache>
            </c:strRef>
          </c:tx>
          <c:spPr>
            <a:solidFill>
              <a:schemeClr val="accent5">
                <a:alpha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6916887329279788E-2"/>
                  <c:y val="-0.23670581501473628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工務店：</a:t>
                    </a:r>
                    <a:fld id="{CFD2D13F-230A-4C8F-BAB2-C99DBBCD8AE0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'バックデータ(※編集しないこと)'!$I$6:$J$6</c:f>
              <c:numCache>
                <c:formatCode>General</c:formatCode>
                <c:ptCount val="2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A0F-4896-AF6D-67D6F5C071BB}"/>
            </c:ext>
          </c:extLst>
        </c:ser>
        <c:ser>
          <c:idx val="5"/>
          <c:order val="5"/>
          <c:tx>
            <c:strRef>
              <c:f>'バックデータ(※編集しないこと)'!$H$7</c:f>
              <c:strCache>
                <c:ptCount val="1"/>
                <c:pt idx="0">
                  <c:v>建築材料</c:v>
                </c:pt>
              </c:strCache>
            </c:strRef>
          </c:tx>
          <c:spPr>
            <a:solidFill>
              <a:schemeClr val="accent6">
                <a:alpha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5813210654190854E-2"/>
                  <c:y val="-0.18067431299540945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建築材料：</a:t>
                    </a:r>
                    <a:fld id="{CD7179E9-8DE8-4118-86C7-8FBC3E99EE3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2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'バックデータ(※編集しないこと)'!$I$7:$J$7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A0F-4896-AF6D-67D6F5C071BB}"/>
            </c:ext>
          </c:extLst>
        </c:ser>
        <c:ser>
          <c:idx val="6"/>
          <c:order val="6"/>
          <c:tx>
            <c:strRef>
              <c:f>'バックデータ(※編集しないこと)'!$H$8</c:f>
              <c:strCache>
                <c:ptCount val="1"/>
                <c:pt idx="0">
                  <c:v>庇</c:v>
                </c:pt>
              </c:strCache>
            </c:strRef>
          </c:tx>
          <c:spPr>
            <a:solidFill>
              <a:srgbClr val="255E91">
                <a:alpha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5734310861775339"/>
                  <c:y val="0.13506117573695708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庇：</a:t>
                    </a:r>
                    <a:fld id="{0E572D43-4D73-4AE7-9FC7-01F4CB632787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'バックデータ(※編集しないこと)'!$I$8:$J$8</c:f>
              <c:numCache>
                <c:formatCode>General</c:formatCode>
                <c:ptCount val="2"/>
                <c:pt idx="0" formatCode="0.0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A0F-4896-AF6D-67D6F5C071BB}"/>
            </c:ext>
          </c:extLst>
        </c:ser>
        <c:ser>
          <c:idx val="7"/>
          <c:order val="7"/>
          <c:tx>
            <c:strRef>
              <c:f>'バックデータ(※編集しないこと)'!$H$9</c:f>
              <c:strCache>
                <c:ptCount val="1"/>
                <c:pt idx="0">
                  <c:v>通風</c:v>
                </c:pt>
              </c:strCache>
            </c:strRef>
          </c:tx>
          <c:spPr>
            <a:solidFill>
              <a:srgbClr val="9E480E">
                <a:alpha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774989820596826"/>
                  <c:y val="0.1834933851887680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通風：</a:t>
                    </a:r>
                    <a:fld id="{9B65CA29-B837-464F-A824-7189E6A1E657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0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'バックデータ(※編集しないこと)'!$I$9:$J$9</c:f>
              <c:numCache>
                <c:formatCode>General</c:formatCode>
                <c:ptCount val="2"/>
                <c:pt idx="0" formatCode="0.0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A0F-4896-AF6D-67D6F5C071BB}"/>
            </c:ext>
          </c:extLst>
        </c:ser>
        <c:ser>
          <c:idx val="8"/>
          <c:order val="8"/>
          <c:tx>
            <c:strRef>
              <c:f>'バックデータ(※編集しないこと)'!$H$10</c:f>
              <c:strCache>
                <c:ptCount val="1"/>
                <c:pt idx="0">
                  <c:v>日射遮蔽</c:v>
                </c:pt>
              </c:strCache>
            </c:strRef>
          </c:tx>
          <c:spPr>
            <a:solidFill>
              <a:srgbClr val="636363">
                <a:alpha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894547420330569E-2"/>
                  <c:y val="0.16289432431121625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日射遮蔽：</a:t>
                    </a:r>
                    <a:fld id="{1B8F4F6A-4B66-4661-8097-113074756026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'バックデータ(※編集しないこと)'!$I$10:$J$10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A0F-4896-AF6D-67D6F5C071BB}"/>
            </c:ext>
          </c:extLst>
        </c:ser>
        <c:ser>
          <c:idx val="9"/>
          <c:order val="9"/>
          <c:tx>
            <c:strRef>
              <c:f>'バックデータ(※編集しないこと)'!$H$11</c:f>
              <c:strCache>
                <c:ptCount val="1"/>
                <c:pt idx="0">
                  <c:v>雨水ﾀﾝｸ</c:v>
                </c:pt>
              </c:strCache>
            </c:strRef>
          </c:tx>
          <c:spPr>
            <a:solidFill>
              <a:srgbClr val="997300">
                <a:alpha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228177341418329"/>
                  <c:y val="-0.1704388603769335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雨水ﾀﾝｸ：</a:t>
                    </a:r>
                    <a:fld id="{61F7BF0F-1196-469D-A3CF-393008788092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E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'バックデータ(※編集しないこと)'!$I$11:$J$11</c:f>
              <c:numCache>
                <c:formatCode>General</c:formatCode>
                <c:ptCount val="2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A0F-4896-AF6D-67D6F5C071BB}"/>
            </c:ext>
          </c:extLst>
        </c:ser>
        <c:ser>
          <c:idx val="10"/>
          <c:order val="10"/>
          <c:tx>
            <c:strRef>
              <c:f>'バックデータ(※編集しないこと)'!$H$12</c:f>
              <c:strCache>
                <c:ptCount val="1"/>
                <c:pt idx="0">
                  <c:v>薪ｽﾄｰﾌﾞ</c:v>
                </c:pt>
              </c:strCache>
            </c:strRef>
          </c:tx>
          <c:spPr>
            <a:solidFill>
              <a:srgbClr val="264478">
                <a:alpha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2292722619370912"/>
                  <c:y val="0.1733124516118633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薪ｽﾄｰﾌﾞ：</a:t>
                    </a:r>
                    <a:fld id="{6A480EB2-991F-4A44-9F4E-5361065CC9B6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'バックデータ(※編集しないこと)'!$I$12:$J$12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A0F-4896-AF6D-67D6F5C071BB}"/>
            </c:ext>
          </c:extLst>
        </c:ser>
        <c:ser>
          <c:idx val="11"/>
          <c:order val="11"/>
          <c:tx>
            <c:strRef>
              <c:f>'バックデータ(※編集しないこと)'!$H$13</c:f>
              <c:strCache>
                <c:ptCount val="1"/>
                <c:pt idx="0">
                  <c:v>ﾍﾟﾚｯﾄｽﾄｰﾌﾞ</c:v>
                </c:pt>
              </c:strCache>
            </c:strRef>
          </c:tx>
          <c:spPr>
            <a:solidFill>
              <a:srgbClr val="43682B">
                <a:alpha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/>
                      <a:t>ﾍﾟﾚｯﾄｽﾄｰﾌﾞ：</a:t>
                    </a:r>
                    <a:fld id="{98E95413-E096-4239-95AF-694DE6F0E181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3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'バックデータ(※編集しないこと)'!$I$13:$J$13</c:f>
              <c:numCache>
                <c:formatCode>General</c:formatCode>
                <c:ptCount val="2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A0F-4896-AF6D-67D6F5C071BB}"/>
            </c:ext>
          </c:extLst>
        </c:ser>
        <c:ser>
          <c:idx val="12"/>
          <c:order val="12"/>
          <c:tx>
            <c:strRef>
              <c:f>'バックデータ(※編集しないこと)'!$H$14</c:f>
              <c:strCache>
                <c:ptCount val="1"/>
                <c:pt idx="0">
                  <c:v>太陽光発電</c:v>
                </c:pt>
              </c:strCache>
            </c:strRef>
          </c:tx>
          <c:spPr>
            <a:solidFill>
              <a:srgbClr val="7CAFDD">
                <a:alpha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9121446258156217E-2"/>
                  <c:y val="-0.20973913036557415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太陽光発電：</a:t>
                    </a:r>
                    <a:fld id="{6053B807-D1A5-46DB-B72D-3A881EEB3334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4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'バックデータ(※編集しないこと)'!$I$14:$J$14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5A0F-4896-AF6D-67D6F5C071BB}"/>
            </c:ext>
          </c:extLst>
        </c:ser>
        <c:ser>
          <c:idx val="13"/>
          <c:order val="13"/>
          <c:tx>
            <c:strRef>
              <c:f>'バックデータ(※編集しないこと)'!$H$15</c:f>
              <c:strCache>
                <c:ptCount val="1"/>
                <c:pt idx="0">
                  <c:v>太陽熱温水</c:v>
                </c:pt>
              </c:strCache>
            </c:strRef>
          </c:tx>
          <c:spPr>
            <a:solidFill>
              <a:srgbClr val="F1975A">
                <a:alpha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/>
                      <a:t>太陽熱温水：</a:t>
                    </a:r>
                    <a:fld id="{97FE9F6A-7492-46CA-A8CF-F4FAE6FB032A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5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'バックデータ(※編集しないこと)'!$I$15:$J$15</c:f>
              <c:numCache>
                <c:formatCode>General</c:formatCode>
                <c:ptCount val="2"/>
                <c:pt idx="0" formatCode="0.0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A0F-4896-AF6D-67D6F5C071BB}"/>
            </c:ext>
          </c:extLst>
        </c:ser>
        <c:ser>
          <c:idx val="14"/>
          <c:order val="14"/>
          <c:tx>
            <c:strRef>
              <c:f>'バックデータ(※編集しないこと)'!$H$16</c:f>
              <c:strCache>
                <c:ptCount val="1"/>
                <c:pt idx="0">
                  <c:v>HEMS</c:v>
                </c:pt>
              </c:strCache>
            </c:strRef>
          </c:tx>
          <c:spPr>
            <a:solidFill>
              <a:srgbClr val="B7B7B7">
                <a:alpha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ja-JP"/>
                      <a:t>HEMS</a:t>
                    </a:r>
                    <a:r>
                      <a:rPr lang="ja-JP" altLang="en-US"/>
                      <a:t>：</a:t>
                    </a:r>
                    <a:fld id="{B8EFE9DD-CC47-452B-A896-317F2670BFBA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6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'バックデータ(※編集しないこと)'!$I$16:$J$16</c:f>
              <c:numCache>
                <c:formatCode>General</c:formatCode>
                <c:ptCount val="2"/>
                <c:pt idx="0" formatCode="0.0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A0F-4896-AF6D-67D6F5C071BB}"/>
            </c:ext>
          </c:extLst>
        </c:ser>
        <c:ser>
          <c:idx val="15"/>
          <c:order val="15"/>
          <c:tx>
            <c:strRef>
              <c:f>'バックデータ(※編集しないこと)'!$H$17</c:f>
              <c:strCache>
                <c:ptCount val="1"/>
                <c:pt idx="0">
                  <c:v>解体</c:v>
                </c:pt>
              </c:strCache>
            </c:strRef>
          </c:tx>
          <c:spPr>
            <a:solidFill>
              <a:srgbClr val="FF0000">
                <a:alpha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801033041540153E-2"/>
                  <c:y val="-0.17183446825131368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解体：</a:t>
                    </a:r>
                    <a:fld id="{6C3D70F4-B61C-49A4-8BD5-02F94DAE9CEA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7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'バックデータ(※編集しないこと)'!$I$17:$J$17</c:f>
              <c:numCache>
                <c:formatCode>0.000</c:formatCode>
                <c:ptCount val="2"/>
                <c:pt idx="0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5A0F-4896-AF6D-67D6F5C071BB}"/>
            </c:ext>
          </c:extLst>
        </c:ser>
        <c:ser>
          <c:idx val="16"/>
          <c:order val="16"/>
          <c:tx>
            <c:strRef>
              <c:f>'バックデータ(※編集しないこと)'!$H$18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  <a:alpha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5A0F-4896-AF6D-67D6F5C071BB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ja-JP" altLang="en-US"/>
                      <a:t>基準値：</a:t>
                    </a:r>
                    <a:fld id="{F389115E-3C48-40CC-8EBF-862FB97653E5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0F-4896-AF6D-67D6F5C071B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'バックデータ(※編集しないこと)'!$I$1:$J$1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'バックデータ(※編集しないこと)'!$I$18:$J$18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5A0F-4896-AF6D-67D6F5C071B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73805272"/>
        <c:axId val="373803312"/>
      </c:barChart>
      <c:catAx>
        <c:axId val="373805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803312"/>
        <c:crosses val="autoZero"/>
        <c:auto val="1"/>
        <c:lblAlgn val="ctr"/>
        <c:lblOffset val="100"/>
        <c:noMultiLvlLbl val="0"/>
      </c:catAx>
      <c:valAx>
        <c:axId val="37380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805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6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064143697897541E-2"/>
          <c:y val="0"/>
          <c:w val="0.94742095049256747"/>
          <c:h val="0.9166933884272824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'バックデータ(※編集しないこと)'!$M$2</c:f>
              <c:strCache>
                <c:ptCount val="1"/>
                <c:pt idx="0">
                  <c:v>基本性能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  <a:alpha val="7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474-4FD0-A273-17DAA160AA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'バックデータ(※編集しないこと)'!$N$2:$O$2</c:f>
              <c:numCache>
                <c:formatCode>General</c:formatCode>
                <c:ptCount val="2"/>
                <c:pt idx="0" formatCode="0.000">
                  <c:v>0.76714467213114756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8-4213-87C4-71949EAC39D3}"/>
            </c:ext>
          </c:extLst>
        </c:ser>
        <c:ser>
          <c:idx val="1"/>
          <c:order val="1"/>
          <c:tx>
            <c:strRef>
              <c:f>'バックデータ(※編集しないこと)'!$M$3</c:f>
              <c:strCache>
                <c:ptCount val="1"/>
                <c:pt idx="0">
                  <c:v>地域産材(ｳｯﾄﾞﾏｲﾚｰｼﾞ)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291885008542022E-2"/>
                  <c:y val="-0.15390165395338951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474-4FD0-A273-17DAA160AA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'バックデータ(※編集しないこと)'!$N$3:$O$3</c:f>
              <c:numCache>
                <c:formatCode>General</c:formatCode>
                <c:ptCount val="2"/>
                <c:pt idx="0" formatCode="0.000">
                  <c:v>0.11225000000000003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9C8-4213-87C4-71949EAC39D3}"/>
            </c:ext>
          </c:extLst>
        </c:ser>
        <c:ser>
          <c:idx val="2"/>
          <c:order val="2"/>
          <c:tx>
            <c:strRef>
              <c:f>'バックデータ(※編集しないこと)'!$M$4</c:f>
              <c:strCache>
                <c:ptCount val="1"/>
                <c:pt idx="0">
                  <c:v>地域産材(炭素固定量)</c:v>
                </c:pt>
              </c:strCache>
            </c:strRef>
          </c:tx>
          <c:spPr>
            <a:solidFill>
              <a:schemeClr val="bg2">
                <a:lumMod val="75000"/>
                <a:alpha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'バックデータ(※編集しないこと)'!$N$4:$O$4</c:f>
              <c:numCache>
                <c:formatCode>General</c:formatCode>
                <c:ptCount val="2"/>
                <c:pt idx="0" formatCode="0.000">
                  <c:v>0.4974444444444448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9C8-4213-87C4-71949EAC39D3}"/>
            </c:ext>
          </c:extLst>
        </c:ser>
        <c:ser>
          <c:idx val="3"/>
          <c:order val="3"/>
          <c:tx>
            <c:strRef>
              <c:f>'バックデータ(※編集しないこと)'!$M$5</c:f>
              <c:strCache>
                <c:ptCount val="1"/>
                <c:pt idx="0">
                  <c:v>設計事務所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9844323247574809E-2"/>
                  <c:y val="-0.16202006855941781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474-4FD0-A273-17DAA160AA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'バックデータ(※編集しないこと)'!$N$5:$O$5</c:f>
              <c:numCache>
                <c:formatCode>General</c:formatCode>
                <c:ptCount val="2"/>
                <c:pt idx="0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9C8-4213-87C4-71949EAC39D3}"/>
            </c:ext>
          </c:extLst>
        </c:ser>
        <c:ser>
          <c:idx val="4"/>
          <c:order val="4"/>
          <c:tx>
            <c:strRef>
              <c:f>'バックデータ(※編集しないこと)'!$M$6</c:f>
              <c:strCache>
                <c:ptCount val="1"/>
                <c:pt idx="0">
                  <c:v>工務店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  <a:alpha val="4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74-4FD0-A273-17DAA160AA8A}"/>
              </c:ext>
            </c:extLst>
          </c:dPt>
          <c:dLbls>
            <c:dLbl>
              <c:idx val="0"/>
              <c:layout>
                <c:manualLayout>
                  <c:x val="4.8657287627729223E-2"/>
                  <c:y val="-0.22142857635424165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74-4FD0-A273-17DAA160AA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'バックデータ(※編集しないこと)'!$N$6:$O$6</c:f>
              <c:numCache>
                <c:formatCode>General</c:formatCode>
                <c:ptCount val="2"/>
                <c:pt idx="0">
                  <c:v>6.4000000000000001E-2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9C8-4213-87C4-71949EAC39D3}"/>
            </c:ext>
          </c:extLst>
        </c:ser>
        <c:ser>
          <c:idx val="5"/>
          <c:order val="5"/>
          <c:tx>
            <c:strRef>
              <c:f>'バックデータ(※編集しないこと)'!$M$7</c:f>
              <c:strCache>
                <c:ptCount val="1"/>
                <c:pt idx="0">
                  <c:v>建築材料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8308765728158185E-2"/>
                  <c:y val="-0.19121287370525886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474-4FD0-A273-17DAA160AA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'バックデータ(※編集しないこと)'!$N$7:$O$7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9C8-4213-87C4-71949EAC39D3}"/>
            </c:ext>
          </c:extLst>
        </c:ser>
        <c:ser>
          <c:idx val="6"/>
          <c:order val="6"/>
          <c:tx>
            <c:strRef>
              <c:f>'バックデータ(※編集しないこと)'!$M$8</c:f>
              <c:strCache>
                <c:ptCount val="1"/>
                <c:pt idx="0">
                  <c:v>庇</c:v>
                </c:pt>
              </c:strCache>
            </c:strRef>
          </c:tx>
          <c:spPr>
            <a:solidFill>
              <a:schemeClr val="accent1">
                <a:lumMod val="75000"/>
                <a:alpha val="6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5519523067965453E-2"/>
                  <c:y val="0.16056042830212555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74-4FD0-A273-17DAA160AA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'バックデータ(※編集しないこと)'!$N$8:$O$8</c:f>
              <c:numCache>
                <c:formatCode>General</c:formatCode>
                <c:ptCount val="2"/>
                <c:pt idx="0" formatCode="0.000">
                  <c:v>3.3700000000000001E-2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9C8-4213-87C4-71949EAC39D3}"/>
            </c:ext>
          </c:extLst>
        </c:ser>
        <c:ser>
          <c:idx val="7"/>
          <c:order val="7"/>
          <c:tx>
            <c:strRef>
              <c:f>'バックデータ(※編集しないこと)'!$M$9</c:f>
              <c:strCache>
                <c:ptCount val="1"/>
                <c:pt idx="0">
                  <c:v>通風</c:v>
                </c:pt>
              </c:strCache>
            </c:strRef>
          </c:tx>
          <c:spPr>
            <a:solidFill>
              <a:schemeClr val="accent2">
                <a:lumMod val="75000"/>
                <a:alpha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6773208208741783E-2"/>
                  <c:y val="0.1985110749917191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74-4FD0-A273-17DAA160AA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'バックデータ(※編集しないこと)'!$N$9:$O$9</c:f>
              <c:numCache>
                <c:formatCode>General</c:formatCode>
                <c:ptCount val="2"/>
                <c:pt idx="0" formatCode="0.000">
                  <c:v>3.3700000000000001E-2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19C8-4213-87C4-71949EAC39D3}"/>
            </c:ext>
          </c:extLst>
        </c:ser>
        <c:ser>
          <c:idx val="8"/>
          <c:order val="8"/>
          <c:tx>
            <c:strRef>
              <c:f>'バックデータ(※編集しないこと)'!$M$10</c:f>
              <c:strCache>
                <c:ptCount val="1"/>
                <c:pt idx="0">
                  <c:v>日射遮蔽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4985259436894886E-2"/>
                  <c:y val="0.19121287370525886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474-4FD0-A273-17DAA160AA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'バックデータ(※編集しないこと)'!$N$10:$O$10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19C8-4213-87C4-71949EAC39D3}"/>
            </c:ext>
          </c:extLst>
        </c:ser>
        <c:ser>
          <c:idx val="9"/>
          <c:order val="9"/>
          <c:tx>
            <c:strRef>
              <c:f>'バックデータ(※編集しないこと)'!$M$11</c:f>
              <c:strCache>
                <c:ptCount val="1"/>
                <c:pt idx="0">
                  <c:v>雨水ﾀﾝｸ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3857769922333727E-2"/>
                  <c:y val="-0.16202006855941781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74-4FD0-A273-17DAA160AA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'バックデータ(※編集しないこと)'!$N$11:$O$11</c:f>
              <c:numCache>
                <c:formatCode>General</c:formatCode>
                <c:ptCount val="2"/>
                <c:pt idx="0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19C8-4213-87C4-71949EAC39D3}"/>
            </c:ext>
          </c:extLst>
        </c:ser>
        <c:ser>
          <c:idx val="10"/>
          <c:order val="10"/>
          <c:tx>
            <c:strRef>
              <c:f>'バックデータ(※編集しないこと)'!$M$12</c:f>
              <c:strCache>
                <c:ptCount val="1"/>
                <c:pt idx="0">
                  <c:v>薪ｽﾄｰﾌﾞ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1506076393206465E-2"/>
                  <c:y val="0.15764114778754154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74-4FD0-A273-17DAA160AA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'バックデータ(※編集しないこと)'!$N$12:$O$12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19C8-4213-87C4-71949EAC39D3}"/>
            </c:ext>
          </c:extLst>
        </c:ser>
        <c:ser>
          <c:idx val="11"/>
          <c:order val="11"/>
          <c:tx>
            <c:strRef>
              <c:f>'バックデータ(※編集しないこと)'!$M$13</c:f>
              <c:strCache>
                <c:ptCount val="1"/>
                <c:pt idx="0">
                  <c:v>ﾍﾟﾚｯﾄｽﾄｰﾌﾞ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  <a:alpha val="52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5474-4FD0-A273-17DAA160AA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'バックデータ(※編集しないこと)'!$N$13:$O$13</c:f>
              <c:numCache>
                <c:formatCode>General</c:formatCode>
                <c:ptCount val="2"/>
                <c:pt idx="0">
                  <c:v>0.80400000000000005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19C8-4213-87C4-71949EAC39D3}"/>
            </c:ext>
          </c:extLst>
        </c:ser>
        <c:ser>
          <c:idx val="12"/>
          <c:order val="12"/>
          <c:tx>
            <c:strRef>
              <c:f>'バックデータ(※編集しないこと)'!$M$14</c:f>
              <c:strCache>
                <c:ptCount val="1"/>
                <c:pt idx="0">
                  <c:v>太陽光発電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8590638106798548E-2"/>
                  <c:y val="-0.18099539190421449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474-4FD0-A273-17DAA160AA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'バックデータ(※編集しないこと)'!$N$14:$O$14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19C8-4213-87C4-71949EAC39D3}"/>
            </c:ext>
          </c:extLst>
        </c:ser>
        <c:ser>
          <c:idx val="13"/>
          <c:order val="13"/>
          <c:tx>
            <c:strRef>
              <c:f>'バックデータ(※編集しないこと)'!$M$15</c:f>
              <c:strCache>
                <c:ptCount val="1"/>
                <c:pt idx="0">
                  <c:v>太陽熱温水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'バックデータ(※編集しないこと)'!$N$15:$O$15</c:f>
              <c:numCache>
                <c:formatCode>General</c:formatCode>
                <c:ptCount val="2"/>
                <c:pt idx="0" formatCode="0.000">
                  <c:v>0.51419680000000001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19C8-4213-87C4-71949EAC39D3}"/>
            </c:ext>
          </c:extLst>
        </c:ser>
        <c:ser>
          <c:idx val="14"/>
          <c:order val="14"/>
          <c:tx>
            <c:strRef>
              <c:f>'バックデータ(※編集しないこと)'!$M$16</c:f>
              <c:strCache>
                <c:ptCount val="1"/>
                <c:pt idx="0">
                  <c:v>HEMS</c:v>
                </c:pt>
              </c:strCache>
            </c:strRef>
          </c:tx>
          <c:spPr>
            <a:solidFill>
              <a:schemeClr val="bg2">
                <a:lumMod val="75000"/>
                <a:alpha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'バックデータ(※編集しないこと)'!$N$16:$O$16</c:f>
              <c:numCache>
                <c:formatCode>General</c:formatCode>
                <c:ptCount val="2"/>
                <c:pt idx="0" formatCode="0.000">
                  <c:v>0.29165770000000002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19C8-4213-87C4-71949EAC39D3}"/>
            </c:ext>
          </c:extLst>
        </c:ser>
        <c:ser>
          <c:idx val="15"/>
          <c:order val="15"/>
          <c:tx>
            <c:strRef>
              <c:f>'バックデータ(※編集しないこと)'!$M$17</c:f>
              <c:strCache>
                <c:ptCount val="1"/>
                <c:pt idx="0">
                  <c:v>解体</c:v>
                </c:pt>
              </c:strCache>
            </c:strRef>
          </c:tx>
          <c:spPr>
            <a:solidFill>
              <a:srgbClr val="C00000">
                <a:alpha val="46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4013446674758842E-2"/>
                  <c:y val="-0.1766164711323383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474-4FD0-A273-17DAA160AA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'バックデータ(※編集しないこと)'!$N$17:$O$17</c:f>
              <c:numCache>
                <c:formatCode>0.000</c:formatCode>
                <c:ptCount val="2"/>
                <c:pt idx="0" formatCode="General">
                  <c:v>5.1249999999999997E-2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19C8-4213-87C4-71949EAC39D3}"/>
            </c:ext>
          </c:extLst>
        </c:ser>
        <c:ser>
          <c:idx val="16"/>
          <c:order val="16"/>
          <c:tx>
            <c:strRef>
              <c:f>'バックデータ(※編集しないこと)'!$M$18</c:f>
              <c:strCache>
                <c:ptCount val="1"/>
                <c:pt idx="0">
                  <c:v>基準値</c:v>
                </c:pt>
              </c:strCache>
            </c:strRef>
          </c:tx>
          <c:spPr>
            <a:solidFill>
              <a:schemeClr val="accent4">
                <a:lumMod val="75000"/>
                <a:alpha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'バックデータ(※編集しないこと)'!$N$1:$O$1</c:f>
              <c:strCache>
                <c:ptCount val="2"/>
                <c:pt idx="0">
                  <c:v>設計</c:v>
                </c:pt>
                <c:pt idx="1">
                  <c:v>基準</c:v>
                </c:pt>
              </c:strCache>
            </c:strRef>
          </c:cat>
          <c:val>
            <c:numRef>
              <c:f>'バックデータ(※編集しないこと)'!$N$18:$O$18</c:f>
              <c:numCache>
                <c:formatCode>General</c:formatCode>
                <c:ptCount val="2"/>
                <c:pt idx="1">
                  <c:v>2.9422815573770489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19C8-4213-87C4-71949EAC39D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73804488"/>
        <c:axId val="373805664"/>
      </c:barChart>
      <c:catAx>
        <c:axId val="373804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805664"/>
        <c:crosses val="autoZero"/>
        <c:auto val="1"/>
        <c:lblAlgn val="ctr"/>
        <c:lblOffset val="100"/>
        <c:noMultiLvlLbl val="0"/>
      </c:catAx>
      <c:valAx>
        <c:axId val="37380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80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517071</xdr:colOff>
      <xdr:row>45</xdr:row>
      <xdr:rowOff>381000</xdr:rowOff>
    </xdr:from>
    <xdr:to>
      <xdr:col>26</xdr:col>
      <xdr:colOff>571500</xdr:colOff>
      <xdr:row>81</xdr:row>
      <xdr:rowOff>54428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517071</xdr:colOff>
      <xdr:row>45</xdr:row>
      <xdr:rowOff>381000</xdr:rowOff>
    </xdr:from>
    <xdr:to>
      <xdr:col>26</xdr:col>
      <xdr:colOff>571500</xdr:colOff>
      <xdr:row>81</xdr:row>
      <xdr:rowOff>54428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84"/>
  <sheetViews>
    <sheetView tabSelected="1" view="pageBreakPreview" zoomScale="90" zoomScaleNormal="100" zoomScaleSheetLayoutView="90" workbookViewId="0">
      <selection activeCell="F4" sqref="F4"/>
    </sheetView>
  </sheetViews>
  <sheetFormatPr defaultRowHeight="18.75" x14ac:dyDescent="0.4"/>
  <cols>
    <col min="1" max="1" width="45.875" style="12" bestFit="1" customWidth="1"/>
    <col min="2" max="2" width="17.25" style="12" bestFit="1" customWidth="1"/>
    <col min="3" max="3" width="6.75" style="12" bestFit="1" customWidth="1"/>
    <col min="4" max="4" width="3.375" style="12" bestFit="1" customWidth="1"/>
    <col min="5" max="5" width="3.375" style="12" customWidth="1"/>
    <col min="6" max="6" width="10.625" style="14" bestFit="1" customWidth="1"/>
    <col min="7" max="7" width="10.375" style="12" bestFit="1" customWidth="1"/>
    <col min="8" max="16384" width="9" style="12"/>
  </cols>
  <sheetData>
    <row r="1" spans="1:7" ht="18.75" customHeight="1" x14ac:dyDescent="0.4">
      <c r="A1" s="133" t="s">
        <v>108</v>
      </c>
      <c r="B1" s="133"/>
      <c r="C1" s="133"/>
      <c r="D1" s="133"/>
      <c r="E1" s="133"/>
      <c r="F1" s="133"/>
      <c r="G1" s="133"/>
    </row>
    <row r="2" spans="1:7" ht="18.75" customHeight="1" x14ac:dyDescent="0.4">
      <c r="A2" s="133"/>
      <c r="B2" s="133"/>
      <c r="C2" s="133"/>
      <c r="D2" s="133"/>
      <c r="E2" s="133"/>
      <c r="F2" s="133"/>
      <c r="G2" s="133"/>
    </row>
    <row r="3" spans="1:7" x14ac:dyDescent="0.4">
      <c r="A3" s="13" t="s">
        <v>53</v>
      </c>
      <c r="B3" s="13"/>
      <c r="C3" s="13"/>
      <c r="D3" s="13"/>
      <c r="E3" s="13"/>
    </row>
    <row r="4" spans="1:7" x14ac:dyDescent="0.4">
      <c r="A4" s="100" t="s">
        <v>10</v>
      </c>
      <c r="B4" s="101"/>
      <c r="C4" s="101"/>
      <c r="D4" s="101"/>
      <c r="E4" s="102"/>
      <c r="F4" s="15"/>
      <c r="G4" s="16" t="s">
        <v>12</v>
      </c>
    </row>
    <row r="5" spans="1:7" x14ac:dyDescent="0.4">
      <c r="A5" s="100" t="s">
        <v>47</v>
      </c>
      <c r="B5" s="101"/>
      <c r="C5" s="101"/>
      <c r="D5" s="101"/>
      <c r="E5" s="102"/>
      <c r="F5" s="15"/>
      <c r="G5" s="16" t="s">
        <v>12</v>
      </c>
    </row>
    <row r="6" spans="1:7" x14ac:dyDescent="0.4">
      <c r="A6" s="100" t="s">
        <v>48</v>
      </c>
      <c r="B6" s="101"/>
      <c r="C6" s="101"/>
      <c r="D6" s="101"/>
      <c r="E6" s="102"/>
      <c r="F6" s="15"/>
      <c r="G6" s="16" t="s">
        <v>12</v>
      </c>
    </row>
    <row r="7" spans="1:7" x14ac:dyDescent="0.4">
      <c r="A7" s="100" t="s">
        <v>49</v>
      </c>
      <c r="B7" s="101"/>
      <c r="C7" s="101"/>
      <c r="D7" s="101"/>
      <c r="E7" s="102"/>
      <c r="F7" s="1">
        <f>+F4-F5-F6</f>
        <v>0</v>
      </c>
      <c r="G7" s="16" t="s">
        <v>12</v>
      </c>
    </row>
    <row r="8" spans="1:7" x14ac:dyDescent="0.4">
      <c r="A8" s="100" t="s">
        <v>11</v>
      </c>
      <c r="B8" s="101"/>
      <c r="C8" s="101"/>
      <c r="D8" s="101"/>
      <c r="E8" s="102"/>
      <c r="F8" s="15"/>
      <c r="G8" s="16" t="s">
        <v>12</v>
      </c>
    </row>
    <row r="9" spans="1:7" x14ac:dyDescent="0.4">
      <c r="A9" s="100" t="s">
        <v>67</v>
      </c>
      <c r="B9" s="101"/>
      <c r="C9" s="101"/>
      <c r="D9" s="101"/>
      <c r="E9" s="102"/>
      <c r="F9" s="17"/>
      <c r="G9" s="16" t="s">
        <v>15</v>
      </c>
    </row>
    <row r="10" spans="1:7" x14ac:dyDescent="0.4">
      <c r="A10" s="100" t="s">
        <v>26</v>
      </c>
      <c r="B10" s="101"/>
      <c r="C10" s="101"/>
      <c r="D10" s="101"/>
      <c r="E10" s="102"/>
      <c r="F10" s="18"/>
      <c r="G10" s="16" t="s">
        <v>16</v>
      </c>
    </row>
    <row r="11" spans="1:7" x14ac:dyDescent="0.4">
      <c r="A11" s="100" t="s">
        <v>27</v>
      </c>
      <c r="B11" s="101"/>
      <c r="C11" s="101"/>
      <c r="D11" s="101"/>
      <c r="E11" s="102"/>
      <c r="F11" s="18"/>
      <c r="G11" s="16" t="s">
        <v>16</v>
      </c>
    </row>
    <row r="12" spans="1:7" x14ac:dyDescent="0.4">
      <c r="A12" s="100" t="s">
        <v>55</v>
      </c>
      <c r="B12" s="101"/>
      <c r="C12" s="101"/>
      <c r="D12" s="101"/>
      <c r="E12" s="102"/>
      <c r="F12" s="2">
        <f>F10-F11</f>
        <v>0</v>
      </c>
      <c r="G12" s="16" t="s">
        <v>16</v>
      </c>
    </row>
    <row r="13" spans="1:7" x14ac:dyDescent="0.4">
      <c r="A13" s="100" t="s">
        <v>51</v>
      </c>
      <c r="B13" s="101"/>
      <c r="C13" s="101"/>
      <c r="D13" s="101"/>
      <c r="E13" s="102"/>
      <c r="F13" s="1" t="e">
        <f>+F11/F10</f>
        <v>#DIV/0!</v>
      </c>
      <c r="G13" s="16" t="s">
        <v>52</v>
      </c>
    </row>
    <row r="14" spans="1:7" x14ac:dyDescent="0.4">
      <c r="A14" s="19"/>
      <c r="B14" s="19"/>
      <c r="C14" s="19"/>
      <c r="D14" s="19"/>
      <c r="E14" s="19"/>
      <c r="F14" s="20"/>
      <c r="G14" s="21"/>
    </row>
    <row r="15" spans="1:7" x14ac:dyDescent="0.4">
      <c r="A15" s="13" t="s">
        <v>54</v>
      </c>
      <c r="B15" s="22"/>
      <c r="C15" s="22"/>
      <c r="D15" s="22"/>
      <c r="E15" s="22"/>
      <c r="F15" s="23"/>
      <c r="G15" s="24"/>
    </row>
    <row r="16" spans="1:7" x14ac:dyDescent="0.4">
      <c r="A16" s="100" t="s">
        <v>17</v>
      </c>
      <c r="B16" s="101"/>
      <c r="C16" s="101"/>
      <c r="D16" s="101"/>
      <c r="E16" s="102"/>
      <c r="F16" s="25"/>
      <c r="G16" s="16" t="s">
        <v>18</v>
      </c>
    </row>
    <row r="17" spans="1:7" x14ac:dyDescent="0.4">
      <c r="A17" s="121" t="s">
        <v>109</v>
      </c>
      <c r="B17" s="26" t="s">
        <v>28</v>
      </c>
      <c r="C17" s="27"/>
      <c r="D17" s="122" t="s">
        <v>18</v>
      </c>
      <c r="E17" s="123"/>
      <c r="F17" s="124">
        <f>SUM(C17:C21)</f>
        <v>0</v>
      </c>
      <c r="G17" s="127" t="s">
        <v>13</v>
      </c>
    </row>
    <row r="18" spans="1:7" x14ac:dyDescent="0.4">
      <c r="A18" s="121"/>
      <c r="B18" s="26" t="s">
        <v>29</v>
      </c>
      <c r="C18" s="27"/>
      <c r="D18" s="130" t="s">
        <v>18</v>
      </c>
      <c r="E18" s="130"/>
      <c r="F18" s="125"/>
      <c r="G18" s="128"/>
    </row>
    <row r="19" spans="1:7" x14ac:dyDescent="0.4">
      <c r="A19" s="121"/>
      <c r="B19" s="26" t="s">
        <v>30</v>
      </c>
      <c r="C19" s="27"/>
      <c r="D19" s="130" t="s">
        <v>18</v>
      </c>
      <c r="E19" s="130"/>
      <c r="F19" s="125"/>
      <c r="G19" s="128"/>
    </row>
    <row r="20" spans="1:7" x14ac:dyDescent="0.4">
      <c r="A20" s="121"/>
      <c r="B20" s="26" t="s">
        <v>31</v>
      </c>
      <c r="C20" s="27"/>
      <c r="D20" s="130" t="s">
        <v>18</v>
      </c>
      <c r="E20" s="130"/>
      <c r="F20" s="125"/>
      <c r="G20" s="128"/>
    </row>
    <row r="21" spans="1:7" x14ac:dyDescent="0.4">
      <c r="A21" s="121"/>
      <c r="B21" s="26" t="s">
        <v>36</v>
      </c>
      <c r="C21" s="27"/>
      <c r="D21" s="131" t="s">
        <v>18</v>
      </c>
      <c r="E21" s="132"/>
      <c r="F21" s="126"/>
      <c r="G21" s="129"/>
    </row>
    <row r="22" spans="1:7" x14ac:dyDescent="0.4">
      <c r="A22" s="100" t="s">
        <v>87</v>
      </c>
      <c r="B22" s="101"/>
      <c r="C22" s="101"/>
      <c r="D22" s="101"/>
      <c r="E22" s="102"/>
      <c r="F22" s="3" t="e">
        <f>+F17/F16*100</f>
        <v>#DIV/0!</v>
      </c>
      <c r="G22" s="16" t="s">
        <v>24</v>
      </c>
    </row>
    <row r="23" spans="1:7" x14ac:dyDescent="0.4">
      <c r="A23" s="91" t="s">
        <v>115</v>
      </c>
      <c r="B23" s="92"/>
      <c r="C23" s="92"/>
      <c r="D23" s="92"/>
      <c r="E23" s="93"/>
      <c r="F23" s="28"/>
      <c r="G23" s="16" t="s">
        <v>52</v>
      </c>
    </row>
    <row r="24" spans="1:7" x14ac:dyDescent="0.4">
      <c r="A24" s="91" t="s">
        <v>116</v>
      </c>
      <c r="B24" s="92"/>
      <c r="C24" s="92"/>
      <c r="D24" s="92"/>
      <c r="E24" s="93"/>
      <c r="F24" s="28"/>
      <c r="G24" s="16" t="s">
        <v>52</v>
      </c>
    </row>
    <row r="25" spans="1:7" x14ac:dyDescent="0.4">
      <c r="A25" s="29" t="s">
        <v>32</v>
      </c>
      <c r="B25" s="118" t="s">
        <v>33</v>
      </c>
      <c r="C25" s="119"/>
      <c r="D25" s="119"/>
      <c r="E25" s="120"/>
      <c r="F25" s="30"/>
      <c r="G25" s="16" t="s">
        <v>35</v>
      </c>
    </row>
    <row r="26" spans="1:7" x14ac:dyDescent="0.4">
      <c r="A26" s="29" t="s">
        <v>32</v>
      </c>
      <c r="B26" s="118" t="s">
        <v>50</v>
      </c>
      <c r="C26" s="119"/>
      <c r="D26" s="119"/>
      <c r="E26" s="120"/>
      <c r="F26" s="30"/>
      <c r="G26" s="16" t="s">
        <v>35</v>
      </c>
    </row>
    <row r="27" spans="1:7" x14ac:dyDescent="0.4">
      <c r="A27" s="31" t="s">
        <v>34</v>
      </c>
      <c r="B27" s="118" t="s">
        <v>33</v>
      </c>
      <c r="C27" s="119"/>
      <c r="D27" s="119"/>
      <c r="E27" s="120"/>
      <c r="F27" s="30"/>
      <c r="G27" s="16" t="s">
        <v>35</v>
      </c>
    </row>
    <row r="28" spans="1:7" x14ac:dyDescent="0.4">
      <c r="A28" s="31" t="s">
        <v>34</v>
      </c>
      <c r="B28" s="118" t="s">
        <v>50</v>
      </c>
      <c r="C28" s="119"/>
      <c r="D28" s="119"/>
      <c r="E28" s="120"/>
      <c r="F28" s="30"/>
      <c r="G28" s="16" t="s">
        <v>35</v>
      </c>
    </row>
    <row r="29" spans="1:7" x14ac:dyDescent="0.4">
      <c r="A29" s="67" t="s">
        <v>39</v>
      </c>
      <c r="B29" s="118" t="s">
        <v>33</v>
      </c>
      <c r="C29" s="119"/>
      <c r="D29" s="119"/>
      <c r="E29" s="120"/>
      <c r="F29" s="30"/>
      <c r="G29" s="16" t="s">
        <v>35</v>
      </c>
    </row>
    <row r="30" spans="1:7" x14ac:dyDescent="0.4">
      <c r="A30" s="67" t="s">
        <v>39</v>
      </c>
      <c r="B30" s="118" t="s">
        <v>50</v>
      </c>
      <c r="C30" s="119"/>
      <c r="D30" s="119"/>
      <c r="E30" s="120"/>
      <c r="F30" s="30"/>
      <c r="G30" s="16" t="s">
        <v>35</v>
      </c>
    </row>
    <row r="31" spans="1:7" x14ac:dyDescent="0.4">
      <c r="A31" s="91" t="s">
        <v>40</v>
      </c>
      <c r="B31" s="92"/>
      <c r="C31" s="92"/>
      <c r="D31" s="92"/>
      <c r="E31" s="93"/>
      <c r="F31" s="28"/>
      <c r="G31" s="16" t="s">
        <v>52</v>
      </c>
    </row>
    <row r="32" spans="1:7" x14ac:dyDescent="0.4">
      <c r="A32" s="100" t="s">
        <v>22</v>
      </c>
      <c r="B32" s="101"/>
      <c r="C32" s="101"/>
      <c r="D32" s="101"/>
      <c r="E32" s="102"/>
      <c r="F32" s="28"/>
      <c r="G32" s="16" t="s">
        <v>52</v>
      </c>
    </row>
    <row r="33" spans="1:7" x14ac:dyDescent="0.4">
      <c r="A33" s="115" t="s">
        <v>23</v>
      </c>
      <c r="B33" s="116"/>
      <c r="C33" s="116"/>
      <c r="D33" s="116"/>
      <c r="E33" s="117"/>
      <c r="F33" s="28"/>
      <c r="G33" s="16" t="s">
        <v>52</v>
      </c>
    </row>
    <row r="34" spans="1:7" x14ac:dyDescent="0.4">
      <c r="A34" s="100" t="s">
        <v>19</v>
      </c>
      <c r="B34" s="101"/>
      <c r="C34" s="101"/>
      <c r="D34" s="101"/>
      <c r="E34" s="102"/>
      <c r="F34" s="25"/>
      <c r="G34" s="16" t="s">
        <v>43</v>
      </c>
    </row>
    <row r="35" spans="1:7" x14ac:dyDescent="0.4">
      <c r="A35" s="100" t="s">
        <v>20</v>
      </c>
      <c r="B35" s="101"/>
      <c r="C35" s="101"/>
      <c r="D35" s="101"/>
      <c r="E35" s="102"/>
      <c r="F35" s="25"/>
      <c r="G35" s="16" t="s">
        <v>21</v>
      </c>
    </row>
    <row r="36" spans="1:7" x14ac:dyDescent="0.4">
      <c r="A36" s="100" t="s">
        <v>58</v>
      </c>
      <c r="B36" s="101"/>
      <c r="C36" s="101"/>
      <c r="D36" s="101"/>
      <c r="E36" s="102"/>
      <c r="F36" s="28"/>
      <c r="G36" s="16" t="s">
        <v>52</v>
      </c>
    </row>
    <row r="37" spans="1:7" x14ac:dyDescent="0.4">
      <c r="A37" s="100" t="s">
        <v>41</v>
      </c>
      <c r="B37" s="101"/>
      <c r="C37" s="101"/>
      <c r="D37" s="101"/>
      <c r="E37" s="102"/>
      <c r="F37" s="18"/>
      <c r="G37" s="16" t="s">
        <v>42</v>
      </c>
    </row>
    <row r="38" spans="1:7" x14ac:dyDescent="0.4">
      <c r="A38" s="110" t="s">
        <v>125</v>
      </c>
      <c r="B38" s="111"/>
      <c r="C38" s="112" t="s">
        <v>119</v>
      </c>
      <c r="D38" s="113"/>
      <c r="E38" s="114"/>
      <c r="F38" s="25"/>
      <c r="G38" s="16" t="s">
        <v>12</v>
      </c>
    </row>
    <row r="39" spans="1:7" x14ac:dyDescent="0.4">
      <c r="B39" s="77"/>
      <c r="F39" s="33"/>
      <c r="G39" s="33"/>
    </row>
    <row r="40" spans="1:7" x14ac:dyDescent="0.4">
      <c r="B40" s="32"/>
      <c r="C40" s="12" t="s">
        <v>77</v>
      </c>
      <c r="F40" s="35"/>
      <c r="G40" s="36"/>
    </row>
    <row r="41" spans="1:7" x14ac:dyDescent="0.4">
      <c r="B41" s="34"/>
      <c r="C41" s="12" t="s">
        <v>78</v>
      </c>
    </row>
    <row r="42" spans="1:7" x14ac:dyDescent="0.4">
      <c r="B42" s="37"/>
      <c r="C42" s="33" t="s">
        <v>79</v>
      </c>
    </row>
    <row r="43" spans="1:7" x14ac:dyDescent="0.4">
      <c r="B43" s="38"/>
      <c r="C43" s="36" t="s">
        <v>80</v>
      </c>
    </row>
    <row r="44" spans="1:7" x14ac:dyDescent="0.4">
      <c r="A44" s="13" t="s">
        <v>25</v>
      </c>
      <c r="B44" s="13"/>
      <c r="C44" s="13"/>
      <c r="D44" s="13"/>
      <c r="E44" s="13"/>
    </row>
    <row r="45" spans="1:7" x14ac:dyDescent="0.4">
      <c r="A45" s="91" t="s">
        <v>0</v>
      </c>
      <c r="B45" s="92"/>
      <c r="C45" s="92"/>
      <c r="D45" s="93"/>
      <c r="E45" s="39"/>
      <c r="F45" s="103">
        <f>(F12/9.76*0.431)/1000</f>
        <v>0</v>
      </c>
      <c r="G45" s="105" t="s">
        <v>14</v>
      </c>
    </row>
    <row r="46" spans="1:7" ht="37.5" customHeight="1" x14ac:dyDescent="0.4">
      <c r="A46" s="107" t="s">
        <v>62</v>
      </c>
      <c r="B46" s="108"/>
      <c r="C46" s="108"/>
      <c r="D46" s="109"/>
      <c r="E46" s="40"/>
      <c r="F46" s="104"/>
      <c r="G46" s="106"/>
    </row>
    <row r="47" spans="1:7" x14ac:dyDescent="0.4">
      <c r="A47" s="41"/>
      <c r="B47" s="41"/>
      <c r="C47" s="41"/>
      <c r="D47" s="41"/>
      <c r="E47" s="42"/>
      <c r="F47" s="43"/>
      <c r="G47" s="44"/>
    </row>
    <row r="48" spans="1:7" x14ac:dyDescent="0.4">
      <c r="A48" s="45" t="s">
        <v>44</v>
      </c>
      <c r="B48" s="45"/>
      <c r="C48" s="45"/>
      <c r="D48" s="45"/>
      <c r="E48" s="45"/>
      <c r="F48" s="46"/>
      <c r="G48" s="47"/>
    </row>
    <row r="49" spans="1:17" x14ac:dyDescent="0.4">
      <c r="A49" s="48" t="s">
        <v>88</v>
      </c>
      <c r="B49" s="93"/>
      <c r="C49" s="99"/>
      <c r="D49" s="99"/>
      <c r="E49" s="49"/>
      <c r="F49" s="5" t="e">
        <f>((4.041/125)*F4*(F22/100))/30</f>
        <v>#DIV/0!</v>
      </c>
      <c r="G49" s="50" t="s">
        <v>66</v>
      </c>
    </row>
    <row r="50" spans="1:17" x14ac:dyDescent="0.4">
      <c r="A50" s="48" t="s">
        <v>110</v>
      </c>
      <c r="B50" s="93"/>
      <c r="C50" s="99"/>
      <c r="D50" s="99"/>
      <c r="E50" s="49"/>
      <c r="F50" s="5">
        <f>(C17*'バックデータ(※編集しないこと)'!B7*0.5*(3.66666666666667))/30</f>
        <v>0</v>
      </c>
      <c r="G50" s="50" t="s">
        <v>66</v>
      </c>
    </row>
    <row r="51" spans="1:17" x14ac:dyDescent="0.4">
      <c r="A51" s="48" t="s">
        <v>111</v>
      </c>
      <c r="B51" s="93"/>
      <c r="C51" s="99"/>
      <c r="D51" s="99"/>
      <c r="E51" s="49"/>
      <c r="F51" s="5">
        <f>(C18*'バックデータ(※編集しないこと)'!B8*0.5*(3.66666666666667))/30</f>
        <v>0</v>
      </c>
      <c r="G51" s="50" t="s">
        <v>66</v>
      </c>
    </row>
    <row r="52" spans="1:17" x14ac:dyDescent="0.4">
      <c r="A52" s="48" t="s">
        <v>112</v>
      </c>
      <c r="B52" s="93"/>
      <c r="C52" s="99"/>
      <c r="D52" s="99"/>
      <c r="E52" s="49"/>
      <c r="F52" s="5">
        <f>(C19*'バックデータ(※編集しないこと)'!B9*0.5*(3.66666666666667))/30</f>
        <v>0</v>
      </c>
      <c r="G52" s="50" t="s">
        <v>66</v>
      </c>
    </row>
    <row r="53" spans="1:17" x14ac:dyDescent="0.4">
      <c r="A53" s="48" t="s">
        <v>113</v>
      </c>
      <c r="B53" s="93"/>
      <c r="C53" s="99"/>
      <c r="D53" s="99"/>
      <c r="E53" s="49"/>
      <c r="F53" s="5">
        <f>(C20*'バックデータ(※編集しないこと)'!B10*0.5*(3.66666666666667))/30</f>
        <v>0</v>
      </c>
      <c r="G53" s="50" t="s">
        <v>66</v>
      </c>
      <c r="Q53" s="51"/>
    </row>
    <row r="54" spans="1:17" x14ac:dyDescent="0.4">
      <c r="A54" s="48" t="s">
        <v>114</v>
      </c>
      <c r="B54" s="93"/>
      <c r="C54" s="99"/>
      <c r="D54" s="99"/>
      <c r="E54" s="49"/>
      <c r="F54" s="5">
        <f>(C21*'バックデータ(※編集しないこと)'!B11*0.5*(3.66666666666667))/30</f>
        <v>0</v>
      </c>
      <c r="G54" s="50" t="s">
        <v>66</v>
      </c>
    </row>
    <row r="55" spans="1:17" x14ac:dyDescent="0.4">
      <c r="A55" s="48" t="s">
        <v>1</v>
      </c>
      <c r="B55" s="93"/>
      <c r="C55" s="99"/>
      <c r="D55" s="99"/>
      <c r="E55" s="52" t="s">
        <v>45</v>
      </c>
      <c r="F55" s="6" t="e">
        <f>VLOOKUP(F23,'バックデータ(※編集しないこと)'!A14:B15,2,FALSE)</f>
        <v>#N/A</v>
      </c>
      <c r="G55" s="50" t="s">
        <v>66</v>
      </c>
      <c r="Q55" s="51"/>
    </row>
    <row r="56" spans="1:17" x14ac:dyDescent="0.4">
      <c r="A56" s="48" t="s">
        <v>2</v>
      </c>
      <c r="B56" s="93"/>
      <c r="C56" s="99"/>
      <c r="D56" s="99"/>
      <c r="E56" s="52" t="s">
        <v>45</v>
      </c>
      <c r="F56" s="6" t="e">
        <f>VLOOKUP(F24,'バックデータ(※編集しないこと)'!D3:E4,2,FALSE)</f>
        <v>#N/A</v>
      </c>
      <c r="G56" s="50" t="s">
        <v>66</v>
      </c>
    </row>
    <row r="57" spans="1:17" x14ac:dyDescent="0.4">
      <c r="A57" s="48" t="s">
        <v>3</v>
      </c>
      <c r="B57" s="92"/>
      <c r="C57" s="92"/>
      <c r="D57" s="93"/>
      <c r="E57" s="53"/>
      <c r="F57" s="63" t="s">
        <v>65</v>
      </c>
      <c r="G57" s="50" t="s">
        <v>66</v>
      </c>
    </row>
    <row r="58" spans="1:17" x14ac:dyDescent="0.4">
      <c r="A58" s="48" t="s">
        <v>37</v>
      </c>
      <c r="B58" s="92"/>
      <c r="C58" s="92"/>
      <c r="D58" s="93"/>
      <c r="E58" s="49"/>
      <c r="F58" s="5">
        <f>0.02*F25</f>
        <v>0</v>
      </c>
      <c r="G58" s="50" t="s">
        <v>66</v>
      </c>
    </row>
    <row r="59" spans="1:17" x14ac:dyDescent="0.4">
      <c r="A59" s="48" t="s">
        <v>38</v>
      </c>
      <c r="B59" s="92"/>
      <c r="C59" s="92"/>
      <c r="D59" s="93"/>
      <c r="E59" s="49"/>
      <c r="F59" s="5">
        <f>0.00685*F26</f>
        <v>0</v>
      </c>
      <c r="G59" s="50" t="s">
        <v>66</v>
      </c>
    </row>
    <row r="60" spans="1:17" x14ac:dyDescent="0.4">
      <c r="A60" s="48" t="s">
        <v>63</v>
      </c>
      <c r="B60" s="92"/>
      <c r="C60" s="92"/>
      <c r="D60" s="93"/>
      <c r="E60" s="49"/>
      <c r="F60" s="5">
        <f>0.02*F27</f>
        <v>0</v>
      </c>
      <c r="G60" s="50" t="s">
        <v>66</v>
      </c>
    </row>
    <row r="61" spans="1:17" x14ac:dyDescent="0.4">
      <c r="A61" s="48" t="s">
        <v>64</v>
      </c>
      <c r="B61" s="92"/>
      <c r="C61" s="92"/>
      <c r="D61" s="93"/>
      <c r="E61" s="49"/>
      <c r="F61" s="5">
        <f>0.00685*F28</f>
        <v>0</v>
      </c>
      <c r="G61" s="50" t="s">
        <v>66</v>
      </c>
    </row>
    <row r="62" spans="1:17" x14ac:dyDescent="0.4">
      <c r="A62" s="68" t="s">
        <v>104</v>
      </c>
      <c r="B62" s="92"/>
      <c r="C62" s="92"/>
      <c r="D62" s="93"/>
      <c r="E62" s="69"/>
      <c r="F62" s="5">
        <f>0.02*F29</f>
        <v>0</v>
      </c>
      <c r="G62" s="66" t="s">
        <v>66</v>
      </c>
    </row>
    <row r="63" spans="1:17" x14ac:dyDescent="0.4">
      <c r="A63" s="48" t="s">
        <v>105</v>
      </c>
      <c r="B63" s="92"/>
      <c r="C63" s="92"/>
      <c r="D63" s="93"/>
      <c r="E63" s="49"/>
      <c r="F63" s="5">
        <f>0.00685*F30</f>
        <v>0</v>
      </c>
      <c r="G63" s="50" t="s">
        <v>66</v>
      </c>
      <c r="Q63" s="51"/>
    </row>
    <row r="64" spans="1:17" ht="20.25" customHeight="1" x14ac:dyDescent="0.4">
      <c r="A64" s="48" t="s">
        <v>4</v>
      </c>
      <c r="B64" s="92"/>
      <c r="C64" s="92"/>
      <c r="D64" s="93"/>
      <c r="E64" s="52" t="s">
        <v>45</v>
      </c>
      <c r="F64" s="10" t="e">
        <f>VLOOKUP(F31,'バックデータ(※編集しないこと)'!D7:E8,2,FALSE)</f>
        <v>#N/A</v>
      </c>
      <c r="G64" s="50" t="s">
        <v>66</v>
      </c>
    </row>
    <row r="65" spans="1:17" ht="20.25" customHeight="1" x14ac:dyDescent="0.4">
      <c r="A65" s="99" t="s">
        <v>69</v>
      </c>
      <c r="B65" s="100" t="s">
        <v>6</v>
      </c>
      <c r="C65" s="101"/>
      <c r="D65" s="102"/>
      <c r="E65" s="52" t="s">
        <v>45</v>
      </c>
      <c r="F65" s="10" t="e">
        <f>VLOOKUP(F32,'バックデータ(※編集しないこと)'!D11:E12,2,FALSE)</f>
        <v>#N/A</v>
      </c>
      <c r="G65" s="50" t="s">
        <v>66</v>
      </c>
      <c r="Q65" s="51"/>
    </row>
    <row r="66" spans="1:17" x14ac:dyDescent="0.4">
      <c r="A66" s="99"/>
      <c r="B66" s="100" t="s">
        <v>7</v>
      </c>
      <c r="C66" s="101"/>
      <c r="D66" s="102"/>
      <c r="E66" s="52" t="s">
        <v>45</v>
      </c>
      <c r="F66" s="10" t="e">
        <f>VLOOKUP(F33,'バックデータ(※編集しないこと)'!D15:E16,2,FALSE)</f>
        <v>#N/A</v>
      </c>
      <c r="G66" s="50" t="s">
        <v>66</v>
      </c>
    </row>
    <row r="67" spans="1:17" x14ac:dyDescent="0.4">
      <c r="A67" s="99" t="s">
        <v>70</v>
      </c>
      <c r="B67" s="100" t="s">
        <v>8</v>
      </c>
      <c r="C67" s="101"/>
      <c r="D67" s="102"/>
      <c r="E67" s="49"/>
      <c r="F67" s="5">
        <f>+(F34*1100*0.431)/1000</f>
        <v>0</v>
      </c>
      <c r="G67" s="50" t="s">
        <v>66</v>
      </c>
      <c r="Q67" s="51"/>
    </row>
    <row r="68" spans="1:17" x14ac:dyDescent="0.4">
      <c r="A68" s="99"/>
      <c r="B68" s="100" t="s">
        <v>9</v>
      </c>
      <c r="C68" s="101"/>
      <c r="D68" s="102"/>
      <c r="E68" s="49"/>
      <c r="F68" s="5">
        <f>+(F35*2178.8*0.059)/1000</f>
        <v>0</v>
      </c>
      <c r="G68" s="50" t="s">
        <v>66</v>
      </c>
    </row>
    <row r="69" spans="1:17" x14ac:dyDescent="0.4">
      <c r="A69" s="91" t="s">
        <v>5</v>
      </c>
      <c r="B69" s="92"/>
      <c r="C69" s="92"/>
      <c r="D69" s="93"/>
      <c r="E69" s="49"/>
      <c r="F69" s="76">
        <f>+(F37*0.1*0.431)/1000</f>
        <v>0</v>
      </c>
      <c r="G69" s="50" t="s">
        <v>66</v>
      </c>
    </row>
    <row r="70" spans="1:17" ht="19.5" thickBot="1" x14ac:dyDescent="0.45">
      <c r="A70" s="91" t="s">
        <v>126</v>
      </c>
      <c r="B70" s="92"/>
      <c r="C70" s="92"/>
      <c r="D70" s="93"/>
      <c r="E70" s="74"/>
      <c r="F70" s="7">
        <f>VLOOKUP(C38,'バックデータ(※編集しないこと)'!A18:B20,2,FALSE)*F38/1000</f>
        <v>0</v>
      </c>
      <c r="G70" s="73" t="s">
        <v>118</v>
      </c>
    </row>
    <row r="71" spans="1:17" ht="19.5" thickBot="1" x14ac:dyDescent="0.45">
      <c r="A71" s="54" t="s">
        <v>46</v>
      </c>
      <c r="B71" s="55"/>
      <c r="C71" s="94" t="s">
        <v>56</v>
      </c>
      <c r="D71" s="94"/>
      <c r="E71" s="95"/>
      <c r="F71" s="4" t="e">
        <f>SUM(F45:F70)</f>
        <v>#DIV/0!</v>
      </c>
      <c r="G71" s="50" t="s">
        <v>66</v>
      </c>
    </row>
    <row r="72" spans="1:17" ht="19.5" thickBot="1" x14ac:dyDescent="0.45">
      <c r="F72" s="56"/>
    </row>
    <row r="73" spans="1:17" ht="20.25" thickTop="1" thickBot="1" x14ac:dyDescent="0.45">
      <c r="A73" s="78"/>
      <c r="B73" s="96" t="s">
        <v>71</v>
      </c>
      <c r="C73" s="96"/>
      <c r="D73" s="96"/>
      <c r="E73" s="97"/>
      <c r="F73" s="8">
        <f>(F10/9.76*0.431)/1000</f>
        <v>0</v>
      </c>
      <c r="G73" s="57" t="s">
        <v>66</v>
      </c>
    </row>
    <row r="74" spans="1:17" ht="20.25" thickTop="1" thickBot="1" x14ac:dyDescent="0.45">
      <c r="A74" s="79"/>
      <c r="B74" s="96" t="s">
        <v>72</v>
      </c>
      <c r="C74" s="96"/>
      <c r="D74" s="96"/>
      <c r="E74" s="97"/>
      <c r="F74" s="8" t="e">
        <f>+F71</f>
        <v>#DIV/0!</v>
      </c>
      <c r="G74" s="57" t="s">
        <v>66</v>
      </c>
    </row>
    <row r="75" spans="1:17" ht="20.25" thickTop="1" thickBot="1" x14ac:dyDescent="0.45">
      <c r="A75" s="79"/>
      <c r="B75" s="72" t="s">
        <v>73</v>
      </c>
      <c r="C75" s="70"/>
      <c r="D75" s="70"/>
      <c r="E75" s="71"/>
      <c r="F75" s="8" t="e">
        <f>F73-F74</f>
        <v>#DIV/0!</v>
      </c>
      <c r="G75" s="57" t="s">
        <v>66</v>
      </c>
    </row>
    <row r="76" spans="1:17" ht="20.25" thickTop="1" thickBot="1" x14ac:dyDescent="0.45">
      <c r="A76" s="75"/>
    </row>
    <row r="77" spans="1:17" ht="20.25" thickTop="1" thickBot="1" x14ac:dyDescent="0.45">
      <c r="A77" s="13"/>
      <c r="C77" s="96" t="s">
        <v>57</v>
      </c>
      <c r="D77" s="96"/>
      <c r="E77" s="98"/>
      <c r="F77" s="87" t="e">
        <f>IF(F74&gt;=F73,"OK","NG")</f>
        <v>#DIV/0!</v>
      </c>
      <c r="G77" s="88"/>
    </row>
    <row r="78" spans="1:17" ht="19.5" thickTop="1" x14ac:dyDescent="0.4"/>
    <row r="79" spans="1:17" x14ac:dyDescent="0.4">
      <c r="B79" s="89" t="s">
        <v>75</v>
      </c>
      <c r="C79" s="89"/>
      <c r="D79" s="89"/>
      <c r="E79" s="89"/>
      <c r="F79" s="64">
        <f>+F73*9.76/0.431*1000</f>
        <v>0</v>
      </c>
    </row>
    <row r="80" spans="1:17" x14ac:dyDescent="0.4">
      <c r="B80" s="89" t="s">
        <v>76</v>
      </c>
      <c r="C80" s="89"/>
      <c r="D80" s="89"/>
      <c r="E80" s="89"/>
      <c r="F80" s="64" t="e">
        <f>F74*9.76/0.431*1000</f>
        <v>#DIV/0!</v>
      </c>
    </row>
    <row r="81" spans="2:8" s="58" customFormat="1" ht="18" x14ac:dyDescent="0.4">
      <c r="B81" s="90" t="s">
        <v>74</v>
      </c>
      <c r="C81" s="90"/>
      <c r="D81" s="90"/>
      <c r="E81" s="90"/>
      <c r="F81" s="65" t="e">
        <f>+F80/F79</f>
        <v>#DIV/0!</v>
      </c>
      <c r="G81" s="59"/>
      <c r="H81" s="60"/>
    </row>
    <row r="82" spans="2:8" x14ac:dyDescent="0.4">
      <c r="B82" s="61"/>
      <c r="C82" s="61"/>
      <c r="D82" s="61"/>
      <c r="E82" s="61"/>
      <c r="F82" s="62"/>
    </row>
    <row r="83" spans="2:8" x14ac:dyDescent="0.4">
      <c r="B83" s="61"/>
      <c r="C83" s="61"/>
      <c r="D83" s="61"/>
      <c r="E83" s="61"/>
      <c r="F83" s="62"/>
    </row>
    <row r="84" spans="2:8" x14ac:dyDescent="0.4">
      <c r="B84" s="61"/>
      <c r="C84" s="61"/>
      <c r="D84" s="61"/>
      <c r="E84" s="61"/>
      <c r="F84" s="62"/>
    </row>
  </sheetData>
  <mergeCells count="74">
    <mergeCell ref="B79:E79"/>
    <mergeCell ref="B80:E80"/>
    <mergeCell ref="B81:E81"/>
    <mergeCell ref="A9:E9"/>
    <mergeCell ref="A8:E8"/>
    <mergeCell ref="B73:E73"/>
    <mergeCell ref="D19:E19"/>
    <mergeCell ref="D18:E18"/>
    <mergeCell ref="D17:E17"/>
    <mergeCell ref="A16:E16"/>
    <mergeCell ref="A12:E12"/>
    <mergeCell ref="A22:E22"/>
    <mergeCell ref="D21:E21"/>
    <mergeCell ref="A23:E23"/>
    <mergeCell ref="A24:E24"/>
    <mergeCell ref="D20:E20"/>
    <mergeCell ref="B25:E25"/>
    <mergeCell ref="B63:D63"/>
    <mergeCell ref="B74:E74"/>
    <mergeCell ref="A11:E11"/>
    <mergeCell ref="B65:D65"/>
    <mergeCell ref="B66:D66"/>
    <mergeCell ref="B67:D67"/>
    <mergeCell ref="B68:D68"/>
    <mergeCell ref="A69:D69"/>
    <mergeCell ref="B29:E29"/>
    <mergeCell ref="B30:E30"/>
    <mergeCell ref="B62:D62"/>
    <mergeCell ref="A70:D70"/>
    <mergeCell ref="A38:B38"/>
    <mergeCell ref="C38:E38"/>
    <mergeCell ref="A4:E4"/>
    <mergeCell ref="A65:A66"/>
    <mergeCell ref="A67:A68"/>
    <mergeCell ref="B61:D61"/>
    <mergeCell ref="B56:D56"/>
    <mergeCell ref="B57:D57"/>
    <mergeCell ref="B49:D49"/>
    <mergeCell ref="B50:D50"/>
    <mergeCell ref="B51:D51"/>
    <mergeCell ref="B52:D52"/>
    <mergeCell ref="B53:D53"/>
    <mergeCell ref="B59:D59"/>
    <mergeCell ref="B60:D60"/>
    <mergeCell ref="B64:D64"/>
    <mergeCell ref="B58:D58"/>
    <mergeCell ref="B26:E26"/>
    <mergeCell ref="A1:G2"/>
    <mergeCell ref="F77:G77"/>
    <mergeCell ref="A17:A21"/>
    <mergeCell ref="F17:F21"/>
    <mergeCell ref="G17:G21"/>
    <mergeCell ref="A5:E5"/>
    <mergeCell ref="A6:E6"/>
    <mergeCell ref="A7:E7"/>
    <mergeCell ref="A13:E13"/>
    <mergeCell ref="C71:E71"/>
    <mergeCell ref="A37:E37"/>
    <mergeCell ref="B54:D54"/>
    <mergeCell ref="B55:D55"/>
    <mergeCell ref="C77:E77"/>
    <mergeCell ref="A36:E36"/>
    <mergeCell ref="A10:E10"/>
    <mergeCell ref="F45:F46"/>
    <mergeCell ref="G45:G46"/>
    <mergeCell ref="B27:E27"/>
    <mergeCell ref="B28:E28"/>
    <mergeCell ref="A45:D45"/>
    <mergeCell ref="A46:D46"/>
    <mergeCell ref="A35:E35"/>
    <mergeCell ref="A34:E34"/>
    <mergeCell ref="A33:E33"/>
    <mergeCell ref="A31:E31"/>
    <mergeCell ref="A32:E32"/>
  </mergeCells>
  <phoneticPr fontId="1"/>
  <conditionalFormatting sqref="F37">
    <cfRule type="expression" dxfId="1" priority="2">
      <formula>$F36="なし"</formula>
    </cfRule>
  </conditionalFormatting>
  <conditionalFormatting sqref="F38">
    <cfRule type="expression" dxfId="0" priority="1">
      <formula>$F37="なし"</formula>
    </cfRule>
  </conditionalFormatting>
  <printOptions horizontalCentered="1"/>
  <pageMargins left="0.25" right="0.25" top="0.75" bottom="0.75" header="0.3" footer="0.3"/>
  <pageSetup paperSize="9" scale="92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'バックデータ(※編集しないこと)'!$A$3:$A$4</xm:f>
          </x14:formula1>
          <xm:sqref>F23:F24 F31:F33 F36</xm:sqref>
        </x14:dataValidation>
        <x14:dataValidation type="list" allowBlank="1" showInputMessage="1" showErrorMessage="1">
          <x14:formula1>
            <xm:f>'バックデータ(※編集しないこと)'!$A$18:$A$20</xm:f>
          </x14:formula1>
          <xm:sqref>C38:E38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view="pageBreakPreview" zoomScale="90" zoomScaleNormal="100" zoomScaleSheetLayoutView="90" workbookViewId="0">
      <selection activeCell="L16" sqref="L16"/>
    </sheetView>
  </sheetViews>
  <sheetFormatPr defaultRowHeight="18.75" x14ac:dyDescent="0.4"/>
  <cols>
    <col min="1" max="1" width="45.875" style="12" bestFit="1" customWidth="1"/>
    <col min="2" max="2" width="17.25" style="12" bestFit="1" customWidth="1"/>
    <col min="3" max="3" width="6.75" style="12" bestFit="1" customWidth="1"/>
    <col min="4" max="4" width="3.375" style="12" bestFit="1" customWidth="1"/>
    <col min="5" max="5" width="3.375" style="12" customWidth="1"/>
    <col min="6" max="6" width="10.625" style="14" bestFit="1" customWidth="1"/>
    <col min="7" max="7" width="10.375" style="12" bestFit="1" customWidth="1"/>
    <col min="8" max="16384" width="9" style="12"/>
  </cols>
  <sheetData>
    <row r="1" spans="1:7" ht="18.75" customHeight="1" x14ac:dyDescent="0.4">
      <c r="A1" s="133" t="s">
        <v>108</v>
      </c>
      <c r="B1" s="133"/>
      <c r="C1" s="133"/>
      <c r="D1" s="133"/>
      <c r="E1" s="133"/>
      <c r="F1" s="133"/>
      <c r="G1" s="133"/>
    </row>
    <row r="2" spans="1:7" ht="18.75" customHeight="1" x14ac:dyDescent="0.4">
      <c r="A2" s="133"/>
      <c r="B2" s="133"/>
      <c r="C2" s="133"/>
      <c r="D2" s="133"/>
      <c r="E2" s="133"/>
      <c r="F2" s="133"/>
      <c r="G2" s="133"/>
    </row>
    <row r="3" spans="1:7" x14ac:dyDescent="0.4">
      <c r="A3" s="85" t="s">
        <v>53</v>
      </c>
      <c r="B3" s="85"/>
      <c r="C3" s="85"/>
      <c r="D3" s="85"/>
      <c r="E3" s="85"/>
    </row>
    <row r="4" spans="1:7" x14ac:dyDescent="0.4">
      <c r="A4" s="100" t="s">
        <v>10</v>
      </c>
      <c r="B4" s="101"/>
      <c r="C4" s="101"/>
      <c r="D4" s="101"/>
      <c r="E4" s="102"/>
      <c r="F4" s="15">
        <v>125</v>
      </c>
      <c r="G4" s="16" t="s">
        <v>12</v>
      </c>
    </row>
    <row r="5" spans="1:7" x14ac:dyDescent="0.4">
      <c r="A5" s="100" t="s">
        <v>47</v>
      </c>
      <c r="B5" s="101"/>
      <c r="C5" s="101"/>
      <c r="D5" s="101"/>
      <c r="E5" s="102"/>
      <c r="F5" s="15">
        <v>31.8</v>
      </c>
      <c r="G5" s="16" t="s">
        <v>12</v>
      </c>
    </row>
    <row r="6" spans="1:7" x14ac:dyDescent="0.4">
      <c r="A6" s="100" t="s">
        <v>48</v>
      </c>
      <c r="B6" s="101"/>
      <c r="C6" s="101"/>
      <c r="D6" s="101"/>
      <c r="E6" s="102"/>
      <c r="F6" s="15">
        <v>43.7</v>
      </c>
      <c r="G6" s="16" t="s">
        <v>12</v>
      </c>
    </row>
    <row r="7" spans="1:7" x14ac:dyDescent="0.4">
      <c r="A7" s="100" t="s">
        <v>49</v>
      </c>
      <c r="B7" s="101"/>
      <c r="C7" s="101"/>
      <c r="D7" s="101"/>
      <c r="E7" s="102"/>
      <c r="F7" s="1">
        <f>+F4-F5-F6</f>
        <v>49.5</v>
      </c>
      <c r="G7" s="16" t="s">
        <v>12</v>
      </c>
    </row>
    <row r="8" spans="1:7" x14ac:dyDescent="0.4">
      <c r="A8" s="100" t="s">
        <v>11</v>
      </c>
      <c r="B8" s="101"/>
      <c r="C8" s="101"/>
      <c r="D8" s="101"/>
      <c r="E8" s="102"/>
      <c r="F8" s="15">
        <v>328.54</v>
      </c>
      <c r="G8" s="16" t="s">
        <v>12</v>
      </c>
    </row>
    <row r="9" spans="1:7" x14ac:dyDescent="0.4">
      <c r="A9" s="100" t="s">
        <v>67</v>
      </c>
      <c r="B9" s="101"/>
      <c r="C9" s="101"/>
      <c r="D9" s="101"/>
      <c r="E9" s="102"/>
      <c r="F9" s="17">
        <v>0.6</v>
      </c>
      <c r="G9" s="16" t="s">
        <v>15</v>
      </c>
    </row>
    <row r="10" spans="1:7" x14ac:dyDescent="0.4">
      <c r="A10" s="100" t="s">
        <v>26</v>
      </c>
      <c r="B10" s="101"/>
      <c r="C10" s="101"/>
      <c r="D10" s="101"/>
      <c r="E10" s="102"/>
      <c r="F10" s="18">
        <v>66628</v>
      </c>
      <c r="G10" s="16" t="s">
        <v>16</v>
      </c>
    </row>
    <row r="11" spans="1:7" x14ac:dyDescent="0.4">
      <c r="A11" s="100" t="s">
        <v>27</v>
      </c>
      <c r="B11" s="101"/>
      <c r="C11" s="101"/>
      <c r="D11" s="101"/>
      <c r="E11" s="102"/>
      <c r="F11" s="18">
        <v>49256</v>
      </c>
      <c r="G11" s="16" t="s">
        <v>16</v>
      </c>
    </row>
    <row r="12" spans="1:7" x14ac:dyDescent="0.4">
      <c r="A12" s="100" t="s">
        <v>55</v>
      </c>
      <c r="B12" s="101"/>
      <c r="C12" s="101"/>
      <c r="D12" s="101"/>
      <c r="E12" s="102"/>
      <c r="F12" s="2">
        <f>F10-F11</f>
        <v>17372</v>
      </c>
      <c r="G12" s="16" t="s">
        <v>16</v>
      </c>
    </row>
    <row r="13" spans="1:7" x14ac:dyDescent="0.4">
      <c r="A13" s="100" t="s">
        <v>51</v>
      </c>
      <c r="B13" s="101"/>
      <c r="C13" s="101"/>
      <c r="D13" s="101"/>
      <c r="E13" s="102"/>
      <c r="F13" s="1">
        <f>+F11/F10</f>
        <v>0.73926877589001616</v>
      </c>
      <c r="G13" s="16" t="s">
        <v>52</v>
      </c>
    </row>
    <row r="14" spans="1:7" x14ac:dyDescent="0.4">
      <c r="A14" s="19"/>
      <c r="B14" s="19"/>
      <c r="C14" s="19"/>
      <c r="D14" s="19"/>
      <c r="E14" s="19"/>
      <c r="F14" s="20"/>
      <c r="G14" s="21"/>
    </row>
    <row r="15" spans="1:7" x14ac:dyDescent="0.4">
      <c r="A15" s="85" t="s">
        <v>54</v>
      </c>
      <c r="B15" s="22"/>
      <c r="C15" s="22"/>
      <c r="D15" s="22"/>
      <c r="E15" s="22"/>
      <c r="F15" s="23"/>
      <c r="G15" s="24"/>
    </row>
    <row r="16" spans="1:7" x14ac:dyDescent="0.4">
      <c r="A16" s="100" t="s">
        <v>17</v>
      </c>
      <c r="B16" s="101"/>
      <c r="C16" s="101"/>
      <c r="D16" s="101"/>
      <c r="E16" s="102"/>
      <c r="F16" s="25">
        <v>24</v>
      </c>
      <c r="G16" s="16" t="s">
        <v>13</v>
      </c>
    </row>
    <row r="17" spans="1:7" x14ac:dyDescent="0.4">
      <c r="A17" s="121" t="s">
        <v>109</v>
      </c>
      <c r="B17" s="80" t="s">
        <v>28</v>
      </c>
      <c r="C17" s="27">
        <v>20</v>
      </c>
      <c r="D17" s="122" t="s">
        <v>13</v>
      </c>
      <c r="E17" s="123"/>
      <c r="F17" s="124">
        <f>SUM(C17:C21)</f>
        <v>20</v>
      </c>
      <c r="G17" s="127" t="s">
        <v>13</v>
      </c>
    </row>
    <row r="18" spans="1:7" x14ac:dyDescent="0.4">
      <c r="A18" s="121"/>
      <c r="B18" s="80" t="s">
        <v>29</v>
      </c>
      <c r="C18" s="27">
        <v>0</v>
      </c>
      <c r="D18" s="130" t="s">
        <v>13</v>
      </c>
      <c r="E18" s="130"/>
      <c r="F18" s="125"/>
      <c r="G18" s="128"/>
    </row>
    <row r="19" spans="1:7" x14ac:dyDescent="0.4">
      <c r="A19" s="121"/>
      <c r="B19" s="80" t="s">
        <v>30</v>
      </c>
      <c r="C19" s="27">
        <v>0</v>
      </c>
      <c r="D19" s="130" t="s">
        <v>13</v>
      </c>
      <c r="E19" s="130"/>
      <c r="F19" s="125"/>
      <c r="G19" s="128"/>
    </row>
    <row r="20" spans="1:7" x14ac:dyDescent="0.4">
      <c r="A20" s="121"/>
      <c r="B20" s="80" t="s">
        <v>31</v>
      </c>
      <c r="C20" s="27">
        <v>0</v>
      </c>
      <c r="D20" s="130" t="s">
        <v>13</v>
      </c>
      <c r="E20" s="130"/>
      <c r="F20" s="125"/>
      <c r="G20" s="128"/>
    </row>
    <row r="21" spans="1:7" x14ac:dyDescent="0.4">
      <c r="A21" s="121"/>
      <c r="B21" s="80" t="s">
        <v>36</v>
      </c>
      <c r="C21" s="27">
        <v>0</v>
      </c>
      <c r="D21" s="131" t="s">
        <v>13</v>
      </c>
      <c r="E21" s="132"/>
      <c r="F21" s="126"/>
      <c r="G21" s="129"/>
    </row>
    <row r="22" spans="1:7" x14ac:dyDescent="0.4">
      <c r="A22" s="100" t="s">
        <v>87</v>
      </c>
      <c r="B22" s="101"/>
      <c r="C22" s="101"/>
      <c r="D22" s="101"/>
      <c r="E22" s="102"/>
      <c r="F22" s="3">
        <f>+F17/F16*100</f>
        <v>83.333333333333343</v>
      </c>
      <c r="G22" s="16" t="s">
        <v>24</v>
      </c>
    </row>
    <row r="23" spans="1:7" x14ac:dyDescent="0.4">
      <c r="A23" s="91" t="s">
        <v>115</v>
      </c>
      <c r="B23" s="92"/>
      <c r="C23" s="92"/>
      <c r="D23" s="92"/>
      <c r="E23" s="93"/>
      <c r="F23" s="28" t="s">
        <v>60</v>
      </c>
      <c r="G23" s="16" t="s">
        <v>52</v>
      </c>
    </row>
    <row r="24" spans="1:7" x14ac:dyDescent="0.4">
      <c r="A24" s="91" t="s">
        <v>116</v>
      </c>
      <c r="B24" s="92"/>
      <c r="C24" s="92"/>
      <c r="D24" s="92"/>
      <c r="E24" s="93"/>
      <c r="F24" s="28" t="s">
        <v>127</v>
      </c>
      <c r="G24" s="16" t="s">
        <v>52</v>
      </c>
    </row>
    <row r="25" spans="1:7" x14ac:dyDescent="0.4">
      <c r="A25" s="29" t="s">
        <v>32</v>
      </c>
      <c r="B25" s="118" t="s">
        <v>33</v>
      </c>
      <c r="C25" s="119"/>
      <c r="D25" s="119"/>
      <c r="E25" s="120"/>
      <c r="F25" s="30">
        <v>1</v>
      </c>
      <c r="G25" s="16" t="s">
        <v>35</v>
      </c>
    </row>
    <row r="26" spans="1:7" x14ac:dyDescent="0.4">
      <c r="A26" s="29" t="s">
        <v>32</v>
      </c>
      <c r="B26" s="118" t="s">
        <v>50</v>
      </c>
      <c r="C26" s="119"/>
      <c r="D26" s="119"/>
      <c r="E26" s="120"/>
      <c r="F26" s="30">
        <v>2</v>
      </c>
      <c r="G26" s="16" t="s">
        <v>35</v>
      </c>
    </row>
    <row r="27" spans="1:7" x14ac:dyDescent="0.4">
      <c r="A27" s="83" t="s">
        <v>34</v>
      </c>
      <c r="B27" s="118" t="s">
        <v>33</v>
      </c>
      <c r="C27" s="119"/>
      <c r="D27" s="119"/>
      <c r="E27" s="120"/>
      <c r="F27" s="30">
        <v>1</v>
      </c>
      <c r="G27" s="16" t="s">
        <v>35</v>
      </c>
    </row>
    <row r="28" spans="1:7" x14ac:dyDescent="0.4">
      <c r="A28" s="83" t="s">
        <v>34</v>
      </c>
      <c r="B28" s="118" t="s">
        <v>50</v>
      </c>
      <c r="C28" s="119"/>
      <c r="D28" s="119"/>
      <c r="E28" s="120"/>
      <c r="F28" s="30">
        <v>2</v>
      </c>
      <c r="G28" s="16" t="s">
        <v>35</v>
      </c>
    </row>
    <row r="29" spans="1:7" x14ac:dyDescent="0.4">
      <c r="A29" s="83" t="s">
        <v>39</v>
      </c>
      <c r="B29" s="118" t="s">
        <v>33</v>
      </c>
      <c r="C29" s="119"/>
      <c r="D29" s="119"/>
      <c r="E29" s="120"/>
      <c r="F29" s="30">
        <v>0</v>
      </c>
      <c r="G29" s="16" t="s">
        <v>35</v>
      </c>
    </row>
    <row r="30" spans="1:7" x14ac:dyDescent="0.4">
      <c r="A30" s="83" t="s">
        <v>39</v>
      </c>
      <c r="B30" s="118" t="s">
        <v>50</v>
      </c>
      <c r="C30" s="119"/>
      <c r="D30" s="119"/>
      <c r="E30" s="120"/>
      <c r="F30" s="30">
        <v>0</v>
      </c>
      <c r="G30" s="16" t="s">
        <v>35</v>
      </c>
    </row>
    <row r="31" spans="1:7" x14ac:dyDescent="0.4">
      <c r="A31" s="91" t="s">
        <v>40</v>
      </c>
      <c r="B31" s="92"/>
      <c r="C31" s="92"/>
      <c r="D31" s="92"/>
      <c r="E31" s="93"/>
      <c r="F31" s="28" t="s">
        <v>59</v>
      </c>
      <c r="G31" s="16" t="s">
        <v>52</v>
      </c>
    </row>
    <row r="32" spans="1:7" x14ac:dyDescent="0.4">
      <c r="A32" s="100" t="s">
        <v>22</v>
      </c>
      <c r="B32" s="101"/>
      <c r="C32" s="101"/>
      <c r="D32" s="101"/>
      <c r="E32" s="102"/>
      <c r="F32" s="28" t="s">
        <v>68</v>
      </c>
      <c r="G32" s="16" t="s">
        <v>52</v>
      </c>
    </row>
    <row r="33" spans="1:7" x14ac:dyDescent="0.4">
      <c r="A33" s="115" t="s">
        <v>23</v>
      </c>
      <c r="B33" s="116"/>
      <c r="C33" s="116"/>
      <c r="D33" s="116"/>
      <c r="E33" s="117"/>
      <c r="F33" s="28" t="s">
        <v>59</v>
      </c>
      <c r="G33" s="16" t="s">
        <v>52</v>
      </c>
    </row>
    <row r="34" spans="1:7" x14ac:dyDescent="0.4">
      <c r="A34" s="100" t="s">
        <v>19</v>
      </c>
      <c r="B34" s="101"/>
      <c r="C34" s="101"/>
      <c r="D34" s="101"/>
      <c r="E34" s="102"/>
      <c r="F34" s="25">
        <v>0</v>
      </c>
      <c r="G34" s="16" t="s">
        <v>43</v>
      </c>
    </row>
    <row r="35" spans="1:7" x14ac:dyDescent="0.4">
      <c r="A35" s="100" t="s">
        <v>20</v>
      </c>
      <c r="B35" s="101"/>
      <c r="C35" s="101"/>
      <c r="D35" s="101"/>
      <c r="E35" s="102"/>
      <c r="F35" s="25">
        <v>4</v>
      </c>
      <c r="G35" s="16" t="s">
        <v>12</v>
      </c>
    </row>
    <row r="36" spans="1:7" x14ac:dyDescent="0.4">
      <c r="A36" s="100" t="s">
        <v>58</v>
      </c>
      <c r="B36" s="101"/>
      <c r="C36" s="101"/>
      <c r="D36" s="101"/>
      <c r="E36" s="102"/>
      <c r="F36" s="28" t="s">
        <v>59</v>
      </c>
      <c r="G36" s="16" t="s">
        <v>52</v>
      </c>
    </row>
    <row r="37" spans="1:7" x14ac:dyDescent="0.4">
      <c r="A37" s="100" t="s">
        <v>41</v>
      </c>
      <c r="B37" s="101"/>
      <c r="C37" s="101"/>
      <c r="D37" s="101"/>
      <c r="E37" s="102"/>
      <c r="F37" s="18">
        <v>6767</v>
      </c>
      <c r="G37" s="16" t="s">
        <v>42</v>
      </c>
    </row>
    <row r="38" spans="1:7" x14ac:dyDescent="0.4">
      <c r="A38" s="110" t="s">
        <v>125</v>
      </c>
      <c r="B38" s="111"/>
      <c r="C38" s="112" t="s">
        <v>119</v>
      </c>
      <c r="D38" s="113"/>
      <c r="E38" s="114"/>
      <c r="F38" s="25">
        <v>125</v>
      </c>
      <c r="G38" s="16" t="s">
        <v>12</v>
      </c>
    </row>
    <row r="39" spans="1:7" x14ac:dyDescent="0.4">
      <c r="B39" s="84"/>
      <c r="F39" s="33"/>
      <c r="G39" s="33"/>
    </row>
    <row r="40" spans="1:7" x14ac:dyDescent="0.4">
      <c r="B40" s="32"/>
      <c r="C40" s="12" t="s">
        <v>77</v>
      </c>
      <c r="F40" s="35"/>
      <c r="G40" s="36"/>
    </row>
    <row r="41" spans="1:7" x14ac:dyDescent="0.4">
      <c r="B41" s="34"/>
      <c r="C41" s="12" t="s">
        <v>78</v>
      </c>
    </row>
    <row r="42" spans="1:7" x14ac:dyDescent="0.4">
      <c r="B42" s="37"/>
      <c r="C42" s="33" t="s">
        <v>79</v>
      </c>
    </row>
    <row r="43" spans="1:7" x14ac:dyDescent="0.4">
      <c r="B43" s="38"/>
      <c r="C43" s="36" t="s">
        <v>80</v>
      </c>
    </row>
    <row r="44" spans="1:7" x14ac:dyDescent="0.4">
      <c r="A44" s="85" t="s">
        <v>25</v>
      </c>
      <c r="B44" s="85"/>
      <c r="C44" s="85"/>
      <c r="D44" s="85"/>
      <c r="E44" s="85"/>
    </row>
    <row r="45" spans="1:7" x14ac:dyDescent="0.4">
      <c r="A45" s="91" t="s">
        <v>0</v>
      </c>
      <c r="B45" s="92"/>
      <c r="C45" s="92"/>
      <c r="D45" s="93"/>
      <c r="E45" s="39"/>
      <c r="F45" s="103">
        <f>(F12/9.76*0.431)/1000</f>
        <v>0.76714467213114756</v>
      </c>
      <c r="G45" s="105" t="s">
        <v>14</v>
      </c>
    </row>
    <row r="46" spans="1:7" ht="37.5" customHeight="1" x14ac:dyDescent="0.4">
      <c r="A46" s="107" t="s">
        <v>62</v>
      </c>
      <c r="B46" s="108"/>
      <c r="C46" s="108"/>
      <c r="D46" s="109"/>
      <c r="E46" s="40"/>
      <c r="F46" s="104"/>
      <c r="G46" s="106"/>
    </row>
    <row r="47" spans="1:7" x14ac:dyDescent="0.4">
      <c r="A47" s="41"/>
      <c r="B47" s="41"/>
      <c r="C47" s="41"/>
      <c r="D47" s="41"/>
      <c r="E47" s="42"/>
      <c r="F47" s="43"/>
      <c r="G47" s="44"/>
    </row>
    <row r="48" spans="1:7" x14ac:dyDescent="0.4">
      <c r="A48" s="45" t="s">
        <v>44</v>
      </c>
      <c r="B48" s="45"/>
      <c r="C48" s="45"/>
      <c r="D48" s="45"/>
      <c r="E48" s="45"/>
      <c r="F48" s="46"/>
      <c r="G48" s="47"/>
    </row>
    <row r="49" spans="1:17" x14ac:dyDescent="0.4">
      <c r="A49" s="81" t="s">
        <v>88</v>
      </c>
      <c r="B49" s="93"/>
      <c r="C49" s="99"/>
      <c r="D49" s="99"/>
      <c r="E49" s="74"/>
      <c r="F49" s="5">
        <f>((4.041/125)*F4*(F22/100))/30</f>
        <v>0.11225000000000003</v>
      </c>
      <c r="G49" s="86" t="s">
        <v>66</v>
      </c>
    </row>
    <row r="50" spans="1:17" x14ac:dyDescent="0.4">
      <c r="A50" s="81" t="s">
        <v>110</v>
      </c>
      <c r="B50" s="93"/>
      <c r="C50" s="99"/>
      <c r="D50" s="99"/>
      <c r="E50" s="74"/>
      <c r="F50" s="5">
        <f>(C17*'バックデータ(※編集しないこと)'!B7*0.5*(3.66666666666667))/30</f>
        <v>0.4974444444444448</v>
      </c>
      <c r="G50" s="86" t="s">
        <v>66</v>
      </c>
    </row>
    <row r="51" spans="1:17" x14ac:dyDescent="0.4">
      <c r="A51" s="81" t="s">
        <v>111</v>
      </c>
      <c r="B51" s="93"/>
      <c r="C51" s="99"/>
      <c r="D51" s="99"/>
      <c r="E51" s="74"/>
      <c r="F51" s="5">
        <f>(C18*'バックデータ(※編集しないこと)'!B8*0.5*(3.66666666666667))/30</f>
        <v>0</v>
      </c>
      <c r="G51" s="86" t="s">
        <v>66</v>
      </c>
    </row>
    <row r="52" spans="1:17" x14ac:dyDescent="0.4">
      <c r="A52" s="81" t="s">
        <v>112</v>
      </c>
      <c r="B52" s="93"/>
      <c r="C52" s="99"/>
      <c r="D52" s="99"/>
      <c r="E52" s="74"/>
      <c r="F52" s="5">
        <f>(C19*'バックデータ(※編集しないこと)'!B9*0.5*(3.66666666666667))/30</f>
        <v>0</v>
      </c>
      <c r="G52" s="86" t="s">
        <v>66</v>
      </c>
    </row>
    <row r="53" spans="1:17" x14ac:dyDescent="0.4">
      <c r="A53" s="81" t="s">
        <v>113</v>
      </c>
      <c r="B53" s="93"/>
      <c r="C53" s="99"/>
      <c r="D53" s="99"/>
      <c r="E53" s="74"/>
      <c r="F53" s="5">
        <f>(C20*'バックデータ(※編集しないこと)'!B10*0.5*(3.66666666666667))/30</f>
        <v>0</v>
      </c>
      <c r="G53" s="86" t="s">
        <v>66</v>
      </c>
      <c r="Q53" s="51"/>
    </row>
    <row r="54" spans="1:17" x14ac:dyDescent="0.4">
      <c r="A54" s="81" t="s">
        <v>114</v>
      </c>
      <c r="B54" s="93"/>
      <c r="C54" s="99"/>
      <c r="D54" s="99"/>
      <c r="E54" s="74"/>
      <c r="F54" s="5">
        <f>(C21*'バックデータ(※編集しないこと)'!B11*0.5*(3.66666666666667))/30</f>
        <v>0</v>
      </c>
      <c r="G54" s="86" t="s">
        <v>66</v>
      </c>
    </row>
    <row r="55" spans="1:17" x14ac:dyDescent="0.4">
      <c r="A55" s="81" t="s">
        <v>1</v>
      </c>
      <c r="B55" s="93"/>
      <c r="C55" s="99"/>
      <c r="D55" s="99"/>
      <c r="E55" s="52" t="s">
        <v>45</v>
      </c>
      <c r="F55" s="6">
        <f>VLOOKUP(F23,'バックデータ(※編集しないこと)'!A14:B15,2,FALSE)</f>
        <v>6.0000000000000001E-3</v>
      </c>
      <c r="G55" s="86" t="s">
        <v>66</v>
      </c>
      <c r="Q55" s="51"/>
    </row>
    <row r="56" spans="1:17" x14ac:dyDescent="0.4">
      <c r="A56" s="81" t="s">
        <v>2</v>
      </c>
      <c r="B56" s="93"/>
      <c r="C56" s="99"/>
      <c r="D56" s="99"/>
      <c r="E56" s="52" t="s">
        <v>45</v>
      </c>
      <c r="F56" s="6">
        <f>VLOOKUP(F24,'バックデータ(※編集しないこと)'!D3:E4,2,FALSE)</f>
        <v>6.4000000000000001E-2</v>
      </c>
      <c r="G56" s="86" t="s">
        <v>66</v>
      </c>
    </row>
    <row r="57" spans="1:17" x14ac:dyDescent="0.4">
      <c r="A57" s="81" t="s">
        <v>3</v>
      </c>
      <c r="B57" s="92"/>
      <c r="C57" s="92"/>
      <c r="D57" s="93"/>
      <c r="E57" s="82"/>
      <c r="F57" s="63" t="s">
        <v>65</v>
      </c>
      <c r="G57" s="86" t="s">
        <v>66</v>
      </c>
    </row>
    <row r="58" spans="1:17" x14ac:dyDescent="0.4">
      <c r="A58" s="81" t="s">
        <v>37</v>
      </c>
      <c r="B58" s="92"/>
      <c r="C58" s="92"/>
      <c r="D58" s="93"/>
      <c r="E58" s="74"/>
      <c r="F58" s="5">
        <f>0.02*F25</f>
        <v>0.02</v>
      </c>
      <c r="G58" s="86" t="s">
        <v>66</v>
      </c>
    </row>
    <row r="59" spans="1:17" x14ac:dyDescent="0.4">
      <c r="A59" s="81" t="s">
        <v>38</v>
      </c>
      <c r="B59" s="92"/>
      <c r="C59" s="92"/>
      <c r="D59" s="93"/>
      <c r="E59" s="74"/>
      <c r="F59" s="5">
        <f>0.00685*F26</f>
        <v>1.37E-2</v>
      </c>
      <c r="G59" s="86" t="s">
        <v>66</v>
      </c>
    </row>
    <row r="60" spans="1:17" x14ac:dyDescent="0.4">
      <c r="A60" s="81" t="s">
        <v>63</v>
      </c>
      <c r="B60" s="92"/>
      <c r="C60" s="92"/>
      <c r="D60" s="93"/>
      <c r="E60" s="74"/>
      <c r="F60" s="5">
        <f>0.02*F27</f>
        <v>0.02</v>
      </c>
      <c r="G60" s="86" t="s">
        <v>66</v>
      </c>
    </row>
    <row r="61" spans="1:17" x14ac:dyDescent="0.4">
      <c r="A61" s="81" t="s">
        <v>64</v>
      </c>
      <c r="B61" s="92"/>
      <c r="C61" s="92"/>
      <c r="D61" s="93"/>
      <c r="E61" s="74"/>
      <c r="F61" s="5">
        <f>0.00685*F28</f>
        <v>1.37E-2</v>
      </c>
      <c r="G61" s="86" t="s">
        <v>66</v>
      </c>
    </row>
    <row r="62" spans="1:17" x14ac:dyDescent="0.4">
      <c r="A62" s="81" t="s">
        <v>104</v>
      </c>
      <c r="B62" s="92"/>
      <c r="C62" s="92"/>
      <c r="D62" s="93"/>
      <c r="E62" s="74"/>
      <c r="F62" s="5">
        <f>0.02*F29</f>
        <v>0</v>
      </c>
      <c r="G62" s="86" t="s">
        <v>66</v>
      </c>
    </row>
    <row r="63" spans="1:17" x14ac:dyDescent="0.4">
      <c r="A63" s="81" t="s">
        <v>105</v>
      </c>
      <c r="B63" s="92"/>
      <c r="C63" s="92"/>
      <c r="D63" s="93"/>
      <c r="E63" s="74"/>
      <c r="F63" s="5">
        <f>0.00685*F30</f>
        <v>0</v>
      </c>
      <c r="G63" s="86" t="s">
        <v>66</v>
      </c>
      <c r="Q63" s="51"/>
    </row>
    <row r="64" spans="1:17" ht="20.25" customHeight="1" x14ac:dyDescent="0.4">
      <c r="A64" s="81" t="s">
        <v>4</v>
      </c>
      <c r="B64" s="92"/>
      <c r="C64" s="92"/>
      <c r="D64" s="93"/>
      <c r="E64" s="52" t="s">
        <v>45</v>
      </c>
      <c r="F64" s="10">
        <f>VLOOKUP(F31,'バックデータ(※編集しないこと)'!D7:E8,2,FALSE)</f>
        <v>2E-3</v>
      </c>
      <c r="G64" s="86" t="s">
        <v>66</v>
      </c>
    </row>
    <row r="65" spans="1:17" ht="20.25" customHeight="1" x14ac:dyDescent="0.4">
      <c r="A65" s="99" t="s">
        <v>69</v>
      </c>
      <c r="B65" s="100" t="s">
        <v>6</v>
      </c>
      <c r="C65" s="101"/>
      <c r="D65" s="102"/>
      <c r="E65" s="52" t="s">
        <v>45</v>
      </c>
      <c r="F65" s="10">
        <f>VLOOKUP(F32,'バックデータ(※編集しないこと)'!D11:E12,2,FALSE)</f>
        <v>0</v>
      </c>
      <c r="G65" s="86" t="s">
        <v>66</v>
      </c>
      <c r="Q65" s="51"/>
    </row>
    <row r="66" spans="1:17" x14ac:dyDescent="0.4">
      <c r="A66" s="99"/>
      <c r="B66" s="100" t="s">
        <v>7</v>
      </c>
      <c r="C66" s="101"/>
      <c r="D66" s="102"/>
      <c r="E66" s="52" t="s">
        <v>45</v>
      </c>
      <c r="F66" s="10">
        <f>VLOOKUP(F33,'バックデータ(※編集しないこと)'!D15:E16,2,FALSE)</f>
        <v>0.80400000000000005</v>
      </c>
      <c r="G66" s="86" t="s">
        <v>66</v>
      </c>
    </row>
    <row r="67" spans="1:17" x14ac:dyDescent="0.4">
      <c r="A67" s="99" t="s">
        <v>70</v>
      </c>
      <c r="B67" s="100" t="s">
        <v>8</v>
      </c>
      <c r="C67" s="101"/>
      <c r="D67" s="102"/>
      <c r="E67" s="74"/>
      <c r="F67" s="5">
        <f>+(F34*1100*0.431)/1000</f>
        <v>0</v>
      </c>
      <c r="G67" s="86" t="s">
        <v>66</v>
      </c>
      <c r="Q67" s="51"/>
    </row>
    <row r="68" spans="1:17" x14ac:dyDescent="0.4">
      <c r="A68" s="99"/>
      <c r="B68" s="100" t="s">
        <v>9</v>
      </c>
      <c r="C68" s="101"/>
      <c r="D68" s="102"/>
      <c r="E68" s="74"/>
      <c r="F68" s="5">
        <f>+(F35*2178.8*0.059)/1000</f>
        <v>0.51419680000000001</v>
      </c>
      <c r="G68" s="86" t="s">
        <v>66</v>
      </c>
    </row>
    <row r="69" spans="1:17" x14ac:dyDescent="0.4">
      <c r="A69" s="91" t="s">
        <v>5</v>
      </c>
      <c r="B69" s="92"/>
      <c r="C69" s="92"/>
      <c r="D69" s="93"/>
      <c r="E69" s="74"/>
      <c r="F69" s="76">
        <f>+(F37*0.1*0.431)/1000</f>
        <v>0.29165770000000002</v>
      </c>
      <c r="G69" s="86" t="s">
        <v>66</v>
      </c>
    </row>
    <row r="70" spans="1:17" ht="19.5" thickBot="1" x14ac:dyDescent="0.45">
      <c r="A70" s="91" t="s">
        <v>126</v>
      </c>
      <c r="B70" s="92"/>
      <c r="C70" s="92"/>
      <c r="D70" s="93"/>
      <c r="E70" s="74"/>
      <c r="F70" s="7">
        <f>VLOOKUP(C38,'バックデータ(※編集しないこと)'!A18:B20,2,FALSE)*F38/1000</f>
        <v>5.1249999999999997E-2</v>
      </c>
      <c r="G70" s="86" t="s">
        <v>66</v>
      </c>
    </row>
    <row r="71" spans="1:17" ht="19.5" thickBot="1" x14ac:dyDescent="0.45">
      <c r="A71" s="54" t="s">
        <v>46</v>
      </c>
      <c r="B71" s="55"/>
      <c r="C71" s="94" t="s">
        <v>56</v>
      </c>
      <c r="D71" s="94"/>
      <c r="E71" s="95"/>
      <c r="F71" s="4">
        <f>SUM(F45:F70)</f>
        <v>3.1773436165755928</v>
      </c>
      <c r="G71" s="86" t="s">
        <v>66</v>
      </c>
    </row>
    <row r="72" spans="1:17" ht="19.5" thickBot="1" x14ac:dyDescent="0.45">
      <c r="F72" s="56"/>
    </row>
    <row r="73" spans="1:17" ht="20.25" thickTop="1" thickBot="1" x14ac:dyDescent="0.45">
      <c r="A73" s="78"/>
      <c r="B73" s="96" t="s">
        <v>71</v>
      </c>
      <c r="C73" s="96"/>
      <c r="D73" s="96"/>
      <c r="E73" s="97"/>
      <c r="F73" s="8">
        <f>(F10/9.76*0.431)/1000</f>
        <v>2.9422815573770489</v>
      </c>
      <c r="G73" s="57" t="s">
        <v>66</v>
      </c>
    </row>
    <row r="74" spans="1:17" ht="20.25" thickTop="1" thickBot="1" x14ac:dyDescent="0.45">
      <c r="A74" s="79"/>
      <c r="B74" s="96" t="s">
        <v>72</v>
      </c>
      <c r="C74" s="96"/>
      <c r="D74" s="96"/>
      <c r="E74" s="97"/>
      <c r="F74" s="8">
        <f>+F71</f>
        <v>3.1773436165755928</v>
      </c>
      <c r="G74" s="57" t="s">
        <v>66</v>
      </c>
    </row>
    <row r="75" spans="1:17" ht="20.25" thickTop="1" thickBot="1" x14ac:dyDescent="0.45">
      <c r="A75" s="79"/>
      <c r="B75" s="72" t="s">
        <v>73</v>
      </c>
      <c r="C75" s="70"/>
      <c r="D75" s="70"/>
      <c r="E75" s="71"/>
      <c r="F75" s="8">
        <f>F73-F74</f>
        <v>-0.23506205919854395</v>
      </c>
      <c r="G75" s="57" t="s">
        <v>66</v>
      </c>
    </row>
    <row r="76" spans="1:17" ht="20.25" thickTop="1" thickBot="1" x14ac:dyDescent="0.45">
      <c r="A76" s="75"/>
    </row>
    <row r="77" spans="1:17" ht="20.25" thickTop="1" thickBot="1" x14ac:dyDescent="0.45">
      <c r="A77" s="85"/>
      <c r="C77" s="96" t="s">
        <v>57</v>
      </c>
      <c r="D77" s="96"/>
      <c r="E77" s="98"/>
      <c r="F77" s="87" t="str">
        <f>IF(F74&gt;=F73,"OK","NG")</f>
        <v>OK</v>
      </c>
      <c r="G77" s="88"/>
    </row>
    <row r="78" spans="1:17" ht="19.5" thickTop="1" x14ac:dyDescent="0.4"/>
    <row r="79" spans="1:17" x14ac:dyDescent="0.4">
      <c r="B79" s="89" t="s">
        <v>75</v>
      </c>
      <c r="C79" s="89"/>
      <c r="D79" s="89"/>
      <c r="E79" s="89"/>
      <c r="F79" s="64">
        <f>+F73*9.76/0.431*1000</f>
        <v>66627.999999999985</v>
      </c>
    </row>
    <row r="80" spans="1:17" x14ac:dyDescent="0.4">
      <c r="B80" s="89" t="s">
        <v>76</v>
      </c>
      <c r="C80" s="89"/>
      <c r="D80" s="89"/>
      <c r="E80" s="89"/>
      <c r="F80" s="64">
        <f>F74*9.76/0.431*1000</f>
        <v>71950.983057489066</v>
      </c>
    </row>
    <row r="81" spans="2:8" s="58" customFormat="1" ht="18" x14ac:dyDescent="0.4">
      <c r="B81" s="90" t="s">
        <v>74</v>
      </c>
      <c r="C81" s="90"/>
      <c r="D81" s="90"/>
      <c r="E81" s="90"/>
      <c r="F81" s="65">
        <f>+F80/F79</f>
        <v>1.0798910826902965</v>
      </c>
      <c r="G81" s="59"/>
      <c r="H81" s="60"/>
    </row>
    <row r="82" spans="2:8" x14ac:dyDescent="0.4">
      <c r="B82" s="61"/>
      <c r="C82" s="61"/>
      <c r="D82" s="61"/>
      <c r="E82" s="61"/>
      <c r="F82" s="62"/>
    </row>
    <row r="83" spans="2:8" x14ac:dyDescent="0.4">
      <c r="B83" s="61"/>
      <c r="C83" s="61"/>
      <c r="D83" s="61"/>
      <c r="E83" s="61"/>
      <c r="F83" s="62"/>
    </row>
    <row r="84" spans="2:8" x14ac:dyDescent="0.4">
      <c r="B84" s="61"/>
      <c r="C84" s="61"/>
      <c r="D84" s="61"/>
      <c r="E84" s="61"/>
      <c r="F84" s="62"/>
    </row>
  </sheetData>
  <mergeCells count="74">
    <mergeCell ref="A16:E16"/>
    <mergeCell ref="A1:G2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7:A21"/>
    <mergeCell ref="D17:E17"/>
    <mergeCell ref="F17:F21"/>
    <mergeCell ref="G17:G21"/>
    <mergeCell ref="D18:E18"/>
    <mergeCell ref="D19:E19"/>
    <mergeCell ref="D20:E20"/>
    <mergeCell ref="D21:E21"/>
    <mergeCell ref="A33:E33"/>
    <mergeCell ref="A22:E22"/>
    <mergeCell ref="A23:E23"/>
    <mergeCell ref="A24:E24"/>
    <mergeCell ref="B25:E25"/>
    <mergeCell ref="B26:E26"/>
    <mergeCell ref="B27:E27"/>
    <mergeCell ref="B28:E28"/>
    <mergeCell ref="B29:E29"/>
    <mergeCell ref="B30:E30"/>
    <mergeCell ref="A31:E31"/>
    <mergeCell ref="A32:E32"/>
    <mergeCell ref="A34:E34"/>
    <mergeCell ref="A35:E35"/>
    <mergeCell ref="A36:E36"/>
    <mergeCell ref="A37:E37"/>
    <mergeCell ref="A38:B38"/>
    <mergeCell ref="C38:E38"/>
    <mergeCell ref="B56:D56"/>
    <mergeCell ref="A45:D45"/>
    <mergeCell ref="F45:F46"/>
    <mergeCell ref="G45:G46"/>
    <mergeCell ref="A46:D46"/>
    <mergeCell ref="B49:D49"/>
    <mergeCell ref="B50:D50"/>
    <mergeCell ref="B51:D51"/>
    <mergeCell ref="B52:D52"/>
    <mergeCell ref="B53:D53"/>
    <mergeCell ref="B54:D54"/>
    <mergeCell ref="B55:D55"/>
    <mergeCell ref="A67:A68"/>
    <mergeCell ref="B67:D67"/>
    <mergeCell ref="B68:D68"/>
    <mergeCell ref="B57:D57"/>
    <mergeCell ref="B58:D58"/>
    <mergeCell ref="B59:D59"/>
    <mergeCell ref="B60:D60"/>
    <mergeCell ref="B61:D61"/>
    <mergeCell ref="B62:D62"/>
    <mergeCell ref="B63:D63"/>
    <mergeCell ref="B64:D64"/>
    <mergeCell ref="A65:A66"/>
    <mergeCell ref="B65:D65"/>
    <mergeCell ref="B66:D66"/>
    <mergeCell ref="F77:G77"/>
    <mergeCell ref="B79:E79"/>
    <mergeCell ref="B80:E80"/>
    <mergeCell ref="B81:E81"/>
    <mergeCell ref="A69:D69"/>
    <mergeCell ref="A70:D70"/>
    <mergeCell ref="C71:E71"/>
    <mergeCell ref="B73:E73"/>
    <mergeCell ref="B74:E74"/>
    <mergeCell ref="C77:E77"/>
  </mergeCells>
  <phoneticPr fontId="1"/>
  <conditionalFormatting sqref="F37">
    <cfRule type="expression" dxfId="3" priority="2">
      <formula>$F36="なし"</formula>
    </cfRule>
  </conditionalFormatting>
  <conditionalFormatting sqref="F38">
    <cfRule type="expression" dxfId="2" priority="1">
      <formula>$F37="なし"</formula>
    </cfRule>
  </conditionalFormatting>
  <printOptions horizontalCentered="1"/>
  <pageMargins left="0.25" right="0.25" top="0.75" bottom="0.75" header="0.3" footer="0.3"/>
  <pageSetup paperSize="9" scale="92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'バックデータ(※編集しないこと)'!$A$18:$A$20</xm:f>
          </x14:formula1>
          <xm:sqref>C38:E38</xm:sqref>
        </x14:dataValidation>
        <x14:dataValidation type="list" allowBlank="1" showInputMessage="1" showErrorMessage="1">
          <x14:formula1>
            <xm:f>'バックデータ(※編集しないこと)'!$A$3:$A$4</xm:f>
          </x14:formula1>
          <xm:sqref>F23:F24 F31:F33 F36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70" zoomScaleNormal="70" workbookViewId="0">
      <selection activeCell="Q7" sqref="Q7"/>
    </sheetView>
  </sheetViews>
  <sheetFormatPr defaultRowHeight="18.75" x14ac:dyDescent="0.4"/>
  <cols>
    <col min="8" max="8" width="21.625" bestFit="1" customWidth="1"/>
    <col min="9" max="9" width="9.375" customWidth="1"/>
    <col min="13" max="15" width="4.875" customWidth="1"/>
  </cols>
  <sheetData>
    <row r="1" spans="1:15" x14ac:dyDescent="0.4">
      <c r="I1" t="s">
        <v>106</v>
      </c>
      <c r="J1" t="s">
        <v>107</v>
      </c>
      <c r="N1" t="s">
        <v>106</v>
      </c>
      <c r="O1" t="s">
        <v>107</v>
      </c>
    </row>
    <row r="2" spans="1:15" x14ac:dyDescent="0.4">
      <c r="A2" s="134" t="s">
        <v>86</v>
      </c>
      <c r="B2" s="134"/>
      <c r="D2" s="135" t="s">
        <v>85</v>
      </c>
      <c r="E2" s="136"/>
      <c r="H2" t="s">
        <v>89</v>
      </c>
      <c r="I2" s="9">
        <f>SUM(CO2削減量換算シート!F45)</f>
        <v>0</v>
      </c>
      <c r="M2" t="s">
        <v>89</v>
      </c>
      <c r="N2" s="9">
        <f>SUM('（入力例）'!F45:F46)</f>
        <v>0.76714467213114756</v>
      </c>
    </row>
    <row r="3" spans="1:15" x14ac:dyDescent="0.4">
      <c r="A3" s="11" t="s">
        <v>60</v>
      </c>
      <c r="B3" s="11"/>
      <c r="D3" s="11" t="s">
        <v>60</v>
      </c>
      <c r="E3" s="11">
        <v>6.4000000000000001E-2</v>
      </c>
      <c r="H3" t="s">
        <v>90</v>
      </c>
      <c r="I3" s="9" t="e">
        <f>+CO2削減量換算シート!F49</f>
        <v>#DIV/0!</v>
      </c>
      <c r="M3" t="s">
        <v>90</v>
      </c>
      <c r="N3" s="9">
        <f>+'（入力例）'!F49</f>
        <v>0.11225000000000003</v>
      </c>
    </row>
    <row r="4" spans="1:15" x14ac:dyDescent="0.4">
      <c r="A4" s="11" t="s">
        <v>61</v>
      </c>
      <c r="B4" s="11"/>
      <c r="D4" s="11" t="s">
        <v>61</v>
      </c>
      <c r="E4" s="11">
        <v>0</v>
      </c>
      <c r="H4" t="s">
        <v>91</v>
      </c>
      <c r="I4" s="9">
        <f>SUM(CO2削減量換算シート!F50:F54)</f>
        <v>0</v>
      </c>
      <c r="M4" t="s">
        <v>91</v>
      </c>
      <c r="N4" s="9">
        <f>SUM('（入力例）'!F50:F54)</f>
        <v>0.4974444444444448</v>
      </c>
    </row>
    <row r="5" spans="1:15" x14ac:dyDescent="0.4">
      <c r="H5" t="s">
        <v>92</v>
      </c>
      <c r="I5" t="e">
        <f>+CO2削減量換算シート!F55</f>
        <v>#N/A</v>
      </c>
      <c r="M5" t="s">
        <v>92</v>
      </c>
      <c r="N5">
        <f>+'（入力例）'!F55</f>
        <v>6.0000000000000001E-3</v>
      </c>
    </row>
    <row r="6" spans="1:15" x14ac:dyDescent="0.4">
      <c r="A6" s="134" t="s">
        <v>84</v>
      </c>
      <c r="B6" s="134"/>
      <c r="D6" s="134" t="s">
        <v>83</v>
      </c>
      <c r="E6" s="134"/>
      <c r="H6" t="s">
        <v>93</v>
      </c>
      <c r="I6" t="e">
        <f>+CO2削減量換算シート!F56</f>
        <v>#N/A</v>
      </c>
      <c r="M6" t="s">
        <v>93</v>
      </c>
      <c r="N6">
        <f>+'（入力例）'!F56</f>
        <v>6.4000000000000001E-2</v>
      </c>
    </row>
    <row r="7" spans="1:15" x14ac:dyDescent="0.4">
      <c r="A7" s="11" t="s">
        <v>28</v>
      </c>
      <c r="B7" s="11">
        <v>0.40699999999999997</v>
      </c>
      <c r="D7" s="11" t="s">
        <v>60</v>
      </c>
      <c r="E7" s="11">
        <v>2E-3</v>
      </c>
      <c r="H7" t="s">
        <v>94</v>
      </c>
      <c r="I7">
        <v>0</v>
      </c>
      <c r="M7" t="s">
        <v>94</v>
      </c>
      <c r="N7">
        <v>0</v>
      </c>
    </row>
    <row r="8" spans="1:15" x14ac:dyDescent="0.4">
      <c r="A8" s="11" t="s">
        <v>29</v>
      </c>
      <c r="B8" s="11">
        <v>0.314</v>
      </c>
      <c r="D8" s="11" t="s">
        <v>61</v>
      </c>
      <c r="E8" s="11">
        <v>0</v>
      </c>
      <c r="H8" t="s">
        <v>95</v>
      </c>
      <c r="I8" s="9">
        <f>SUM(CO2削減量換算シート!F58:F59)</f>
        <v>0</v>
      </c>
      <c r="M8" t="s">
        <v>95</v>
      </c>
      <c r="N8" s="9">
        <f>SUM('（入力例）'!F58:F59)</f>
        <v>3.3700000000000001E-2</v>
      </c>
    </row>
    <row r="9" spans="1:15" x14ac:dyDescent="0.4">
      <c r="A9" s="11" t="s">
        <v>30</v>
      </c>
      <c r="B9" s="11">
        <v>0.45100000000000001</v>
      </c>
      <c r="H9" t="s">
        <v>96</v>
      </c>
      <c r="I9" s="9">
        <f>SUM(CO2削減量換算シート!F60:F61)</f>
        <v>0</v>
      </c>
      <c r="M9" t="s">
        <v>96</v>
      </c>
      <c r="N9" s="9">
        <f>SUM('（入力例）'!F60:F61)</f>
        <v>3.3700000000000001E-2</v>
      </c>
    </row>
    <row r="10" spans="1:15" x14ac:dyDescent="0.4">
      <c r="A10" s="11" t="s">
        <v>31</v>
      </c>
      <c r="B10" s="11">
        <v>0.40400000000000003</v>
      </c>
      <c r="D10" s="134" t="s">
        <v>6</v>
      </c>
      <c r="E10" s="134"/>
      <c r="H10" t="s">
        <v>97</v>
      </c>
      <c r="I10">
        <v>0</v>
      </c>
      <c r="M10" t="s">
        <v>97</v>
      </c>
      <c r="N10">
        <v>0</v>
      </c>
    </row>
    <row r="11" spans="1:15" x14ac:dyDescent="0.4">
      <c r="A11" s="11" t="s">
        <v>82</v>
      </c>
      <c r="B11" s="11"/>
      <c r="D11" s="11" t="s">
        <v>60</v>
      </c>
      <c r="E11" s="11">
        <v>3</v>
      </c>
      <c r="H11" t="s">
        <v>99</v>
      </c>
      <c r="I11" t="e">
        <f>+CO2削減量換算シート!F64</f>
        <v>#N/A</v>
      </c>
      <c r="M11" t="s">
        <v>99</v>
      </c>
      <c r="N11">
        <f>+'（入力例）'!F64</f>
        <v>2E-3</v>
      </c>
    </row>
    <row r="12" spans="1:15" x14ac:dyDescent="0.4">
      <c r="D12" s="11" t="s">
        <v>61</v>
      </c>
      <c r="E12" s="11">
        <v>0</v>
      </c>
      <c r="H12" t="s">
        <v>98</v>
      </c>
      <c r="I12">
        <v>0</v>
      </c>
      <c r="M12" t="s">
        <v>98</v>
      </c>
      <c r="N12">
        <v>0</v>
      </c>
    </row>
    <row r="13" spans="1:15" x14ac:dyDescent="0.4">
      <c r="A13" s="134" t="s">
        <v>81</v>
      </c>
      <c r="B13" s="134"/>
      <c r="H13" t="s">
        <v>100</v>
      </c>
      <c r="I13" t="e">
        <f>+CO2削減量換算シート!F66</f>
        <v>#N/A</v>
      </c>
      <c r="M13" t="s">
        <v>100</v>
      </c>
      <c r="N13">
        <f>+'（入力例）'!F66</f>
        <v>0.80400000000000005</v>
      </c>
    </row>
    <row r="14" spans="1:15" x14ac:dyDescent="0.4">
      <c r="A14" s="11" t="s">
        <v>60</v>
      </c>
      <c r="B14" s="11">
        <v>6.0000000000000001E-3</v>
      </c>
      <c r="D14" s="134" t="s">
        <v>7</v>
      </c>
      <c r="E14" s="134"/>
      <c r="H14" t="s">
        <v>101</v>
      </c>
      <c r="I14">
        <v>0</v>
      </c>
      <c r="M14" t="s">
        <v>101</v>
      </c>
      <c r="N14">
        <v>0</v>
      </c>
    </row>
    <row r="15" spans="1:15" x14ac:dyDescent="0.4">
      <c r="A15" s="11" t="s">
        <v>61</v>
      </c>
      <c r="B15" s="11">
        <v>0</v>
      </c>
      <c r="D15" s="11" t="s">
        <v>60</v>
      </c>
      <c r="E15" s="11">
        <v>0.80400000000000005</v>
      </c>
      <c r="H15" t="s">
        <v>102</v>
      </c>
      <c r="I15" s="9">
        <f>+CO2削減量換算シート!F68</f>
        <v>0</v>
      </c>
      <c r="M15" t="s">
        <v>102</v>
      </c>
      <c r="N15" s="9">
        <f>+'（入力例）'!F68</f>
        <v>0.51419680000000001</v>
      </c>
    </row>
    <row r="16" spans="1:15" x14ac:dyDescent="0.4">
      <c r="D16" s="11" t="s">
        <v>61</v>
      </c>
      <c r="E16" s="11">
        <v>0</v>
      </c>
      <c r="H16" t="s">
        <v>103</v>
      </c>
      <c r="I16" s="9">
        <f>+CO2削減量換算シート!F69</f>
        <v>0</v>
      </c>
      <c r="M16" t="s">
        <v>103</v>
      </c>
      <c r="N16" s="9">
        <f>+'（入力例）'!F69</f>
        <v>0.29165770000000002</v>
      </c>
    </row>
    <row r="17" spans="1:15" x14ac:dyDescent="0.4">
      <c r="A17" s="134" t="s">
        <v>122</v>
      </c>
      <c r="B17" s="134"/>
      <c r="H17" t="s">
        <v>117</v>
      </c>
      <c r="I17">
        <f>CO2削減量換算シート!F70</f>
        <v>0</v>
      </c>
      <c r="J17" s="9"/>
      <c r="M17" t="s">
        <v>117</v>
      </c>
      <c r="N17">
        <f>'（入力例）'!F70</f>
        <v>5.1249999999999997E-2</v>
      </c>
      <c r="O17" s="9"/>
    </row>
    <row r="18" spans="1:15" x14ac:dyDescent="0.4">
      <c r="A18" s="11" t="s">
        <v>119</v>
      </c>
      <c r="B18" s="11">
        <v>0.41</v>
      </c>
      <c r="J18">
        <f>+CO2削減量換算シート!F73</f>
        <v>0</v>
      </c>
      <c r="M18" t="s">
        <v>128</v>
      </c>
      <c r="N18" s="9"/>
      <c r="O18">
        <f>+'（入力例）'!F73</f>
        <v>2.9422815573770489</v>
      </c>
    </row>
    <row r="19" spans="1:15" x14ac:dyDescent="0.4">
      <c r="A19" s="11" t="s">
        <v>120</v>
      </c>
      <c r="B19" s="11">
        <v>0.62</v>
      </c>
    </row>
    <row r="20" spans="1:15" x14ac:dyDescent="0.4">
      <c r="A20" s="11" t="s">
        <v>121</v>
      </c>
      <c r="B20" s="11">
        <v>1.0900000000000001</v>
      </c>
    </row>
    <row r="21" spans="1:15" x14ac:dyDescent="0.4">
      <c r="A21" t="s">
        <v>123</v>
      </c>
    </row>
    <row r="22" spans="1:15" x14ac:dyDescent="0.4">
      <c r="A22" t="s">
        <v>124</v>
      </c>
    </row>
  </sheetData>
  <mergeCells count="8">
    <mergeCell ref="A17:B17"/>
    <mergeCell ref="D14:E14"/>
    <mergeCell ref="D2:E2"/>
    <mergeCell ref="A2:B2"/>
    <mergeCell ref="A6:B6"/>
    <mergeCell ref="A13:B13"/>
    <mergeCell ref="D6:E6"/>
    <mergeCell ref="D10:E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CO2削減量換算シート</vt:lpstr>
      <vt:lpstr>（入力例）</vt:lpstr>
      <vt:lpstr>バックデータ(※編集しないこと)</vt:lpstr>
      <vt:lpstr>'（入力例）'!Print_Area</vt:lpstr>
      <vt:lpstr>CO2削減量換算シート!Print_Area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隆志</dc:creator>
  <cp:lastModifiedBy>田中 悠貴</cp:lastModifiedBy>
  <cp:lastPrinted>2021-05-11T00:05:59Z</cp:lastPrinted>
  <dcterms:created xsi:type="dcterms:W3CDTF">2021-01-28T06:15:33Z</dcterms:created>
  <dcterms:modified xsi:type="dcterms:W3CDTF">2024-05-20T06:15:37Z</dcterms:modified>
</cp:coreProperties>
</file>